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16" windowWidth="15195" windowHeight="9210" activeTab="0"/>
  </bookViews>
  <sheets>
    <sheet name="รายรับ" sheetId="1" r:id="rId1"/>
    <sheet name="ปลัด" sheetId="2" r:id="rId2"/>
    <sheet name="ปลัด 2" sheetId="3" r:id="rId3"/>
    <sheet name="คลัง" sheetId="4" r:id="rId4"/>
    <sheet name=" คลัง 2" sheetId="5" r:id="rId5"/>
    <sheet name="ช่าง" sheetId="6" r:id="rId6"/>
    <sheet name="ช่าง 2" sheetId="7" r:id="rId7"/>
    <sheet name="ตามหมวด" sheetId="8" r:id="rId8"/>
    <sheet name="รวม" sheetId="9" r:id="rId9"/>
  </sheets>
  <definedNames/>
  <calcPr fullCalcOnLoad="1"/>
</workbook>
</file>

<file path=xl/sharedStrings.xml><?xml version="1.0" encoding="utf-8"?>
<sst xmlns="http://schemas.openxmlformats.org/spreadsheetml/2006/main" count="1345" uniqueCount="320">
  <si>
    <t>ประเภท</t>
  </si>
  <si>
    <t>รายการ</t>
  </si>
  <si>
    <t>ค่าเช่าบ้าน</t>
  </si>
  <si>
    <t>ส่วนการคลัง</t>
  </si>
  <si>
    <t>สำนักปลัด</t>
  </si>
  <si>
    <t>รายละเอียด</t>
  </si>
  <si>
    <t>ประมาณการ</t>
  </si>
  <si>
    <t>รหัส</t>
  </si>
  <si>
    <t>บัญชี</t>
  </si>
  <si>
    <t>เงินเดือนพนักงาน</t>
  </si>
  <si>
    <t>ค่าการครองชีพชั่วคราว</t>
  </si>
  <si>
    <t>เงินเดือน</t>
  </si>
  <si>
    <t>ค่าตอบแทนรายเดือนผู้บริหาร</t>
  </si>
  <si>
    <t>เงินประจำตำแหน่ง</t>
  </si>
  <si>
    <t>ค่าจ้างชั่วคราว</t>
  </si>
  <si>
    <t>ค่าเบี้ยประชุม</t>
  </si>
  <si>
    <t>ค่าตอบแทนนอกเวลา</t>
  </si>
  <si>
    <t>เงินช่วยเหลือการศึกษาบุตร</t>
  </si>
  <si>
    <t>เงินค่ารักษาพยาบาล</t>
  </si>
  <si>
    <t>ค่าตอบแทน</t>
  </si>
  <si>
    <t>ค่าใช้สอย</t>
  </si>
  <si>
    <t>รายจ่ายให้ได้มาซึ่งบริการ</t>
  </si>
  <si>
    <t>รายจ่ายค่าบำรุงรักษา/ซ่อมแซม</t>
  </si>
  <si>
    <t>ครุภัณฑ์ ,รถยนต์,แอร์,วัสดุ</t>
  </si>
  <si>
    <t>รายจ่ายรับรองและพิธีการ</t>
  </si>
  <si>
    <t>โครงการรอมฎอนสัมพันธ์</t>
  </si>
  <si>
    <t>การจัดการแข่งขันฟุตบอล</t>
  </si>
  <si>
    <t>การอบรมจริยะธรรมให้เยาวชน</t>
  </si>
  <si>
    <t>รายจ่ายเกี่ยวเนื่องกับการปฏิบัติ</t>
  </si>
  <si>
    <t>ราชการที่ไม่เข้าลักษณะราย</t>
  </si>
  <si>
    <t>จ่ายหมวดอื่น ๆ</t>
  </si>
  <si>
    <t>ค่าเดินทางไปราชการ  พนง.</t>
  </si>
  <si>
    <t>ผู้บริหาร  สมาชิกสภา   เรขานายก</t>
  </si>
  <si>
    <t>ค่าของขวัญ,เงินรางวัล  ในการจัด</t>
  </si>
  <si>
    <t>งานกิจกรรมต่างๆ</t>
  </si>
  <si>
    <t>(บาท)</t>
  </si>
  <si>
    <t>ค่าวัสดุ</t>
  </si>
  <si>
    <t>ค่าวัสดุสำนักงาน</t>
  </si>
  <si>
    <t>ค่าวัสดุงานบ้านงานครัว</t>
  </si>
  <si>
    <t>ค่าวัสดุน้ำมันเชื้อเพลิงและหล่อลื่น</t>
  </si>
  <si>
    <t>ค่าวัสดุคอมพิวเตอร์</t>
  </si>
  <si>
    <t>ค่าวัสดุโฆษณาและเผยแพร่</t>
  </si>
  <si>
    <t>ค่าวัสดุวิทยาศาสตร์และการแพทย์</t>
  </si>
  <si>
    <t>ค่าวัสดุการเกษตร</t>
  </si>
  <si>
    <t>ค่าสาธารณูปโภค</t>
  </si>
  <si>
    <t>ค่าไฟฟ้า</t>
  </si>
  <si>
    <t>ค่าโทรศัพท์</t>
  </si>
  <si>
    <t>ค่าไปรษณีย์ ค่าโทรเลข</t>
  </si>
  <si>
    <t>เงินอุดหนุน</t>
  </si>
  <si>
    <t>อุดหนุนอำเภอรามัน</t>
  </si>
  <si>
    <t>ครุภัณฑ์</t>
  </si>
  <si>
    <t>ครุภัณฑ์สำนักงาน</t>
  </si>
  <si>
    <t>ครุภัณฑ์คอมพิวเตอร์</t>
  </si>
  <si>
    <t>ค่าจ้างประจำ</t>
  </si>
  <si>
    <t>ค่าธรรมเนียมและค่าลงทะเบียน</t>
  </si>
  <si>
    <t>ค่าไปรษณีย์   ค่าโทรเลข</t>
  </si>
  <si>
    <t>ค่าวัสดุงานก่อสร้าง</t>
  </si>
  <si>
    <t>ค่าที่ดินและสิ่งก่อสร้าง</t>
  </si>
  <si>
    <t>ส่วนโยธา</t>
  </si>
  <si>
    <t>ค่าลงทะเบียน</t>
  </si>
  <si>
    <t>ค่าครุภัณฑ์</t>
  </si>
  <si>
    <t>ค่าวัสดุยานพาหนะและขนส่ง</t>
  </si>
  <si>
    <t>102</t>
  </si>
  <si>
    <t>103</t>
  </si>
  <si>
    <t>101</t>
  </si>
  <si>
    <t>130</t>
  </si>
  <si>
    <t>131</t>
  </si>
  <si>
    <t>133</t>
  </si>
  <si>
    <t>200</t>
  </si>
  <si>
    <t>201</t>
  </si>
  <si>
    <t>204</t>
  </si>
  <si>
    <t>205</t>
  </si>
  <si>
    <t>206</t>
  </si>
  <si>
    <t>207</t>
  </si>
  <si>
    <t>208</t>
  </si>
  <si>
    <t>104</t>
  </si>
  <si>
    <t>250</t>
  </si>
  <si>
    <t>251</t>
  </si>
  <si>
    <t>252</t>
  </si>
  <si>
    <t>253</t>
  </si>
  <si>
    <t>254</t>
  </si>
  <si>
    <t>270</t>
  </si>
  <si>
    <t>271</t>
  </si>
  <si>
    <t>273</t>
  </si>
  <si>
    <t>275</t>
  </si>
  <si>
    <t>276</t>
  </si>
  <si>
    <t>277</t>
  </si>
  <si>
    <t>278</t>
  </si>
  <si>
    <t>279</t>
  </si>
  <si>
    <t>282</t>
  </si>
  <si>
    <t>300</t>
  </si>
  <si>
    <t>301</t>
  </si>
  <si>
    <t>303</t>
  </si>
  <si>
    <t>400</t>
  </si>
  <si>
    <t>อุดหนุนส่วนราชการ เอกชนฯ</t>
  </si>
  <si>
    <t>403</t>
  </si>
  <si>
    <t>450</t>
  </si>
  <si>
    <t>451</t>
  </si>
  <si>
    <t>466</t>
  </si>
  <si>
    <t>120</t>
  </si>
  <si>
    <t>ค่าจ้างลูกจ้างประจำ</t>
  </si>
  <si>
    <t>122</t>
  </si>
  <si>
    <t>121</t>
  </si>
  <si>
    <t>304</t>
  </si>
  <si>
    <t>106</t>
  </si>
  <si>
    <t>รวม</t>
  </si>
  <si>
    <t>รายจ่าย</t>
  </si>
  <si>
    <t>คงเหลือ</t>
  </si>
  <si>
    <t>ยอดรวม</t>
  </si>
  <si>
    <t>ซ่อมแซมถนน -ไฟฟ้าสาธารณะ</t>
  </si>
  <si>
    <t>ผู้บริหาร สมาชิกสภา เรขานายก</t>
  </si>
  <si>
    <t>ราชการที่ไม่เข้าลักษณะฯ</t>
  </si>
  <si>
    <t>งบกลาง</t>
  </si>
  <si>
    <t>เงินสำรองจ่าย</t>
  </si>
  <si>
    <t>ตุลาคม</t>
  </si>
  <si>
    <t>พฤศจิกายน</t>
  </si>
  <si>
    <t>ธันวาคม</t>
  </si>
  <si>
    <t>ค่าตอบแทนเลขานายกฯ</t>
  </si>
  <si>
    <t>เงินเพิ่มต่าง ๆ</t>
  </si>
  <si>
    <t>พนักงานจ้างตามภารกิจ</t>
  </si>
  <si>
    <t>พนักงานจ้าง</t>
  </si>
  <si>
    <t>ค่าตอบแทนสมาชิกอบต.</t>
  </si>
  <si>
    <t>ลูกจ้างประจำถ่ายโอน</t>
  </si>
  <si>
    <t>ค่ารับรอง</t>
  </si>
  <si>
    <t>เบี้ยยังชีพผู้สูงอายุ</t>
  </si>
  <si>
    <t>เบี้ยยังชีพผู้พิการ</t>
  </si>
  <si>
    <t>งานวันด็กแห่งชาติ</t>
  </si>
  <si>
    <t>ปรับปรุงและฟื้นฟูสิ่งแวดล้อมฯ</t>
  </si>
  <si>
    <t>โครงการตามพระราชดำริ</t>
  </si>
  <si>
    <t>ฝึกอบรมและทัศนศึกษาดูงาน</t>
  </si>
  <si>
    <t>อาหารกลางวัน</t>
  </si>
  <si>
    <t>การแข่งขันนกเขาชวา</t>
  </si>
  <si>
    <t>การแข่งขันนกกรงหัวจุก</t>
  </si>
  <si>
    <t>การจัดการการเรียนกีรออาตี</t>
  </si>
  <si>
    <t>การจัดงานการอนุรักษ์ประเพณี</t>
  </si>
  <si>
    <t>การจัดประชุมเวทีประชาคม</t>
  </si>
  <si>
    <t>การฝึกอบรมอาสาสมัครป้องกันฯ</t>
  </si>
  <si>
    <t>โครงการซ่อมแซมที่อยู่อาศัย</t>
  </si>
  <si>
    <t>โครงการจัดเก็บข้อมูล จปฐ.</t>
  </si>
  <si>
    <t>ช่วยเหลือคนไข้ในพระราชานุเคราะห์</t>
  </si>
  <si>
    <t>โครงการตาดีกาสัมพันธ์</t>
  </si>
  <si>
    <t>ป้องกันและแก้ไขปัญหายาเสพติด</t>
  </si>
  <si>
    <t>281</t>
  </si>
  <si>
    <t>ค่าวัสดุกีฬา</t>
  </si>
  <si>
    <t>283</t>
  </si>
  <si>
    <t>ค่าวัสดุการศึกษา</t>
  </si>
  <si>
    <t>โรงเรียนตาดีกา</t>
  </si>
  <si>
    <t>ศูนย์พัฒนาเด็กเล็ก</t>
  </si>
  <si>
    <t>284</t>
  </si>
  <si>
    <t>ค่าวัสดอื่น</t>
  </si>
  <si>
    <t>อาหารเสริมนม</t>
  </si>
  <si>
    <t>305</t>
  </si>
  <si>
    <t>ค่าบริการทางด้านโทรคมนาคม</t>
  </si>
  <si>
    <t>ควบคุมโรคไข้เลือดออกในชุมชน</t>
  </si>
  <si>
    <t>สถานีอนามัยเกะรอ</t>
  </si>
  <si>
    <t>ควบคุมโรคติดต่อ</t>
  </si>
  <si>
    <t>อุดหนุนอาหารกลางวัน</t>
  </si>
  <si>
    <t>โรงเรียนในอบต.เกะรอ</t>
  </si>
  <si>
    <t>อุดหนุนพัฒนาสาธารณสุขมูลฐาน</t>
  </si>
  <si>
    <t>เครื่องโทรสาร</t>
  </si>
  <si>
    <t>เครื่องพิมพ์ดีด</t>
  </si>
  <si>
    <t>เครื่องถ่ายเอกสาร</t>
  </si>
  <si>
    <t>เครื่องคอมพิวเตอร์</t>
  </si>
  <si>
    <t>เครื่องสำรองไฟ</t>
  </si>
  <si>
    <t>ครุภัณฑ์ไฟฟ้าและวิทยุ</t>
  </si>
  <si>
    <t>เครื่องสำรองไฟพร้อมติดตั้ง</t>
  </si>
  <si>
    <t>ครุภัณฑ์การศึกษา</t>
  </si>
  <si>
    <t>โต๊ะ เก้าอี้ ให้โรงเรียนตาดีกา</t>
  </si>
  <si>
    <t>ครุภัณฑ์อื่น</t>
  </si>
  <si>
    <t>จัดซื้ออุปกรณ์เด็กเล่น</t>
  </si>
  <si>
    <t>ที่ดินและสิ่งก่อสร้าง</t>
  </si>
  <si>
    <t>อาคาร</t>
  </si>
  <si>
    <t>ปรับปรุงอาคารเรียนตาดีกา ม.4</t>
  </si>
  <si>
    <t>รายจ่ายอื่น</t>
  </si>
  <si>
    <t>รายจ่ายเพื่อบำรุงรักษาหรือ</t>
  </si>
  <si>
    <t>ซ่อมแซมทรัพย์สิน</t>
  </si>
  <si>
    <t>255</t>
  </si>
  <si>
    <t>ค่าใช้จ่ายในการจัดทำแผนที่</t>
  </si>
  <si>
    <t>ภาษีและทะเบียนทรัพย์สิน</t>
  </si>
  <si>
    <t>ค่าจ้างพนักงาน ค่าครุภัณฑ์</t>
  </si>
  <si>
    <t>ค่าวัสดุ ค่าใช้จ่ายต่าง ๆ</t>
  </si>
  <si>
    <t>ค่าวัสดุไฟฟ้าและวิทยุ</t>
  </si>
  <si>
    <t>จ่ายตามข้อผูกพัน</t>
  </si>
  <si>
    <t>เงินกองทุนบำเหน็จบำนาญ</t>
  </si>
  <si>
    <t>เงินกองทุนประกันสังคม</t>
  </si>
  <si>
    <t>ทุนการศึกษาบุคลากรของอบต.</t>
  </si>
  <si>
    <t>กรณีจำเป็นหรือฉุกเฉิน</t>
  </si>
  <si>
    <t>ช่วยเหลือคนไข้พระราชานุเคราะห์</t>
  </si>
  <si>
    <t>ผู้บริหาร สมาชิกสภา เลขานายก</t>
  </si>
  <si>
    <t>6121</t>
  </si>
  <si>
    <t>6131</t>
  </si>
  <si>
    <t>การอบรมจริยะธรรมให้ประชาชน</t>
  </si>
  <si>
    <t>6208</t>
  </si>
  <si>
    <t>5251</t>
  </si>
  <si>
    <t>6252</t>
  </si>
  <si>
    <t>อาคารศูนย์พัฒนาเด็กเล็ก</t>
  </si>
  <si>
    <t>6253</t>
  </si>
  <si>
    <t>6403</t>
  </si>
  <si>
    <t>6451</t>
  </si>
  <si>
    <t>องค์การบริหารส่วนตำบลเกะรอ  อำเภอรามัน  จังหวัดยะลา</t>
  </si>
  <si>
    <t>รวมทั้งสิ้น</t>
  </si>
  <si>
    <t>ทะเบียนรายจ่าย</t>
  </si>
  <si>
    <t>งบการเงิน</t>
  </si>
  <si>
    <t>ผลต่าง</t>
  </si>
  <si>
    <t>รายรับจริง</t>
  </si>
  <si>
    <t>+</t>
  </si>
  <si>
    <t>สูง</t>
  </si>
  <si>
    <t>รายรับ</t>
  </si>
  <si>
    <t>-</t>
  </si>
  <si>
    <t>ต่ำ</t>
  </si>
  <si>
    <t>รายรับตามประมาณการ</t>
  </si>
  <si>
    <t>ก.รายได้ภาษีอากร</t>
  </si>
  <si>
    <t>1.หมวดภาษีอากร</t>
  </si>
  <si>
    <t xml:space="preserve"> 1.1 ภาษีโรงเรือนและที่ดิน</t>
  </si>
  <si>
    <t xml:space="preserve"> 1.2 ภาษีบำรุงท้องที่</t>
  </si>
  <si>
    <t xml:space="preserve"> 1.3 ภาษีมูลค่าเพิ่ม</t>
  </si>
  <si>
    <t xml:space="preserve"> 1.4 ภาษีธุรกิจเฉพาะ</t>
  </si>
  <si>
    <t xml:space="preserve"> 1.5 ภาษีสุรา</t>
  </si>
  <si>
    <t xml:space="preserve"> 1.6 ภาษีสรรพสามิต</t>
  </si>
  <si>
    <t xml:space="preserve"> 1.7 ภาษีค่าภาคหลวงแร่</t>
  </si>
  <si>
    <t xml:space="preserve"> 1.8 ภาษีค่าภาคหลวงปิโตรเลี่ยม</t>
  </si>
  <si>
    <t xml:space="preserve"> 1.9 เงินที่เก็บตามกม.ว่าด้วยอุทยานแห่งชาติ</t>
  </si>
  <si>
    <t xml:space="preserve"> 1.10 ค่าธรรมเนียมจดทะเบียนสิทธิและนิติกรรมที่ดิน</t>
  </si>
  <si>
    <t>ข.รายได้ที่มิใช่ภาษีอากร</t>
  </si>
  <si>
    <t>1.ค่าธรรมเนียม ค่าปรับ แลใบอนุญาต</t>
  </si>
  <si>
    <t xml:space="preserve"> 1.1 ค่าปรับการผิดสัญญา</t>
  </si>
  <si>
    <t>2.รายได้จากทรัพย์สิน</t>
  </si>
  <si>
    <t xml:space="preserve"> 2.1 ดอกเบี้ยเงินฝากธนาคาร</t>
  </si>
  <si>
    <t>3.รายได้จากสาธารณูปโคและการพาณิชย์</t>
  </si>
  <si>
    <t xml:space="preserve"> 3.1 รายได้จากการจัดหาน้ำ</t>
  </si>
  <si>
    <t>4.รายได้เบ็ดเต็ด</t>
  </si>
  <si>
    <t xml:space="preserve"> 4.1 ค่าขายแบบแปลน</t>
  </si>
  <si>
    <t xml:space="preserve"> 4.2 ค่ารับรองสำเนาและถ่ายเอกสาร</t>
  </si>
  <si>
    <t xml:space="preserve"> 4.3 รายได้อื่น ๆ</t>
  </si>
  <si>
    <t>5.เงินอุดหนุน</t>
  </si>
  <si>
    <t xml:space="preserve"> 5.1 เงินอุดหนุนจากรัฐบาล</t>
  </si>
  <si>
    <t>รวมเงินรายรับตามงบประมาณ</t>
  </si>
  <si>
    <t xml:space="preserve"> 1.2 ค่าธรรมเนียมเก็บและขนขยะมูลฝอย</t>
  </si>
  <si>
    <t xml:space="preserve"> 5.2 เงินอุดหนุนเฉพาะกิจ</t>
  </si>
  <si>
    <t>6255</t>
  </si>
  <si>
    <t>บัญชีรายละเอียดรายรับตามประมาณการรายรับประจำปี 2553</t>
  </si>
  <si>
    <t xml:space="preserve"> 1.3 ภาษีมูลค่าเพิ่ม 1 ใน 9</t>
  </si>
  <si>
    <t xml:space="preserve">       เบี้ยยังชีพคนชราตามนโยบายรัฐ</t>
  </si>
  <si>
    <t xml:space="preserve">       ค่าตอบแทนพนักงานถ่ายโอน รพช.</t>
  </si>
  <si>
    <t xml:space="preserve">       ค่าตอบแทนพนักงานศูนย์พัฒนาเด็กเล็ก</t>
  </si>
  <si>
    <t>4.รายได้จากทุน</t>
  </si>
  <si>
    <t>4.1 ขายทอดตลาด</t>
  </si>
  <si>
    <t>เงินเพิ่มต่าง ๆเสี่ยงภัย</t>
  </si>
  <si>
    <t>เงินค่าเช่าบ้าน</t>
  </si>
  <si>
    <t>ค่าตอบแทนการปฏิบัติที่เป็นประ</t>
  </si>
  <si>
    <t>กล้องถ่ายรูป</t>
  </si>
  <si>
    <t>บัญชีรายละเอียดรายจ่ายตามงบประมาณรายจ่ายประจำปี 2553</t>
  </si>
  <si>
    <t>ประจำเดือนตุลาคม   -  ธันวาคม   2552</t>
  </si>
  <si>
    <t xml:space="preserve">   ชั้นเหล็กวาเอกสาร</t>
  </si>
  <si>
    <t xml:space="preserve">   เครื่องคอมพิวเตอร์</t>
  </si>
  <si>
    <t xml:space="preserve">   เครื่งอสำรองไฟ</t>
  </si>
  <si>
    <t xml:space="preserve">   เครื่องปริ๊นเตอร์</t>
  </si>
  <si>
    <t xml:space="preserve">   กล้องถ่ายรูป</t>
  </si>
  <si>
    <t>คมนาคม</t>
  </si>
  <si>
    <t xml:space="preserve">   บุกเบิกถนนลูกรัง</t>
  </si>
  <si>
    <t xml:space="preserve">   ปรับปรุงถนนหินคลุก</t>
  </si>
  <si>
    <t>สายกูแบจือนอเนาะ - บาโง ม.4</t>
  </si>
  <si>
    <t>สายสี่แยก - ประปาภูเขา ม.2</t>
  </si>
  <si>
    <t>สายกำปงบารู - ฮูแตบาโง ม.7</t>
  </si>
  <si>
    <t>สายบาโงกูวิง - ตะลูโบะ ม.1-4</t>
  </si>
  <si>
    <t>สายบาโงปูโละ - ดาแลกาปง ม.7</t>
  </si>
  <si>
    <t>ค่าไปรษณีย์</t>
  </si>
  <si>
    <t xml:space="preserve">   ชั้นเหล็กวางเอกสาร</t>
  </si>
  <si>
    <t xml:space="preserve">   เครื่องสำรองไฟ</t>
  </si>
  <si>
    <t xml:space="preserve">   ค่าจัดซื้อตู้บานเลื่อนกระจกสูง</t>
  </si>
  <si>
    <t xml:space="preserve">   ค่าจัดซื้อตู้บานเลื่อนกระจกเตี้ย</t>
  </si>
  <si>
    <t xml:space="preserve">   เครื่องพิมพ์</t>
  </si>
  <si>
    <t xml:space="preserve">   คอมพิวเตอร์</t>
  </si>
  <si>
    <t>ค่าครองชีพ</t>
  </si>
  <si>
    <t>เงินเพิ่มพิเศษ พสร.</t>
  </si>
  <si>
    <t>โครงการลูกเสือชาวบ้าน</t>
  </si>
  <si>
    <t>อุดหนุน อบต.ยะต๊ะ</t>
  </si>
  <si>
    <t>โครงการจัดตั้งศูนย์ข้อมูลข่าวสาร</t>
  </si>
  <si>
    <t>อุดหนุนโรงเรียนในตำบลเกะรอ</t>
  </si>
  <si>
    <t>อุดหนุนสถานีตำรวจภูธรจะกว๊ะ</t>
  </si>
  <si>
    <t>เครื่องปรับอากาศ</t>
  </si>
  <si>
    <t>ชั้นเหล็กวางเอกสาร</t>
  </si>
  <si>
    <t>ตู้บานเลื่อนกระจกสูง</t>
  </si>
  <si>
    <t>โต๊ะเอนกประสงค์</t>
  </si>
  <si>
    <t>เครื่องคอมพิวเตอร์โน๊ตบ๊ค</t>
  </si>
  <si>
    <t>อาหารกลางวันศูนย์พัฒนาเด็กเล็ก</t>
  </si>
  <si>
    <t>วัสดุการศึกษาศูนย์พัฒนาเด็กเล็ก</t>
  </si>
  <si>
    <t>เงินเพิ่มต่าง ๆ (ค่าครองชีพ)</t>
  </si>
  <si>
    <t>107</t>
  </si>
  <si>
    <t>ปฏิบัติงานในพื้นที่พิเศษ (เสียภัย)</t>
  </si>
  <si>
    <t>124</t>
  </si>
  <si>
    <t>203</t>
  </si>
  <si>
    <t>รายจ่ายตามงบประมาณรายจ่ายประจำปี 2553</t>
  </si>
  <si>
    <t>134</t>
  </si>
  <si>
    <t>132</t>
  </si>
  <si>
    <t>6132</t>
  </si>
  <si>
    <t>6284</t>
  </si>
  <si>
    <t>000</t>
  </si>
  <si>
    <t>004</t>
  </si>
  <si>
    <t>6002</t>
  </si>
  <si>
    <t>5002</t>
  </si>
  <si>
    <t>ประจำเดือนมกราคม   -  มีนาคม   2553</t>
  </si>
  <si>
    <t>มกราคม</t>
  </si>
  <si>
    <t>กุมภาพันธ์</t>
  </si>
  <si>
    <t>มีนาคม</t>
  </si>
  <si>
    <t>โอนงบประมาณ มกราคม 53 ตั้งเป็นเงินอุดหนุนสำนักงานท้องุถิ่นจังหวัด 5,000.-</t>
  </si>
  <si>
    <t>อุดหนุนสำนักงานท้องถิ่นจ.ยะลา</t>
  </si>
  <si>
    <t>เปิดสอบภาค ข.</t>
  </si>
  <si>
    <t>เงินเดืนอ</t>
  </si>
  <si>
    <t>จ้างประจำ</t>
  </si>
  <si>
    <t>จ้างชั่วคราว</t>
  </si>
  <si>
    <t>ค่าสาธารณูโภค</t>
  </si>
  <si>
    <t>ครุภันณ๊</t>
  </si>
  <si>
    <t>ที่ดินสิ่งก่อสร้าง</t>
  </si>
  <si>
    <t>7132</t>
  </si>
  <si>
    <t>7131</t>
  </si>
  <si>
    <t xml:space="preserve">       ค่าวัสดุการเรียนศูนย์เด็กเล็ก ม.4</t>
  </si>
  <si>
    <t xml:space="preserve">       ค่าก่อสร้างอาคารเรียนอัลกุรอาน</t>
  </si>
  <si>
    <t>ประจำเดือนมกราคม  -  มีนาคม  2553</t>
  </si>
  <si>
    <t>รวมเงินรายรับตามงบประมาณและเงินอุดหนุน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</si>
</sst>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_ ;\-#,##0.00\ 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7"/>
      <name val="Arial"/>
      <family val="2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4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49" fontId="1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49" fontId="1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3" xfId="0" applyBorder="1" applyAlignment="1">
      <alignment/>
    </xf>
    <xf numFmtId="0" fontId="2" fillId="0" borderId="6" xfId="0" applyFont="1" applyFill="1" applyBorder="1" applyAlignment="1">
      <alignment/>
    </xf>
    <xf numFmtId="49" fontId="1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9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15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left"/>
    </xf>
    <xf numFmtId="43" fontId="1" fillId="0" borderId="2" xfId="15" applyFont="1" applyBorder="1" applyAlignment="1">
      <alignment/>
    </xf>
    <xf numFmtId="43" fontId="1" fillId="0" borderId="3" xfId="15" applyFont="1" applyBorder="1" applyAlignment="1">
      <alignment/>
    </xf>
    <xf numFmtId="49" fontId="1" fillId="0" borderId="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43" fontId="2" fillId="0" borderId="5" xfId="15" applyFont="1" applyBorder="1" applyAlignment="1">
      <alignment/>
    </xf>
    <xf numFmtId="49" fontId="1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Fill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/>
    </xf>
    <xf numFmtId="43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3" fontId="2" fillId="0" borderId="6" xfId="15" applyFont="1" applyBorder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2" xfId="0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4" fontId="2" fillId="0" borderId="23" xfId="0" applyNumberFormat="1" applyFont="1" applyBorder="1" applyAlignment="1">
      <alignment/>
    </xf>
    <xf numFmtId="189" fontId="2" fillId="0" borderId="18" xfId="15" applyNumberFormat="1" applyFont="1" applyBorder="1" applyAlignment="1">
      <alignment/>
    </xf>
    <xf numFmtId="189" fontId="2" fillId="0" borderId="20" xfId="15" applyNumberFormat="1" applyFont="1" applyBorder="1" applyAlignment="1">
      <alignment/>
    </xf>
    <xf numFmtId="43" fontId="2" fillId="0" borderId="20" xfId="15" applyFont="1" applyBorder="1" applyAlignment="1">
      <alignment/>
    </xf>
    <xf numFmtId="43" fontId="2" fillId="0" borderId="19" xfId="15" applyFont="1" applyBorder="1" applyAlignment="1">
      <alignment/>
    </xf>
    <xf numFmtId="43" fontId="2" fillId="0" borderId="18" xfId="15" applyFont="1" applyBorder="1" applyAlignment="1">
      <alignment/>
    </xf>
    <xf numFmtId="43" fontId="2" fillId="0" borderId="17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2" fontId="6" fillId="0" borderId="2" xfId="0" applyNumberFormat="1" applyFont="1" applyBorder="1" applyAlignment="1">
      <alignment/>
    </xf>
    <xf numFmtId="0" fontId="5" fillId="0" borderId="6" xfId="0" applyFont="1" applyBorder="1" applyAlignment="1">
      <alignment/>
    </xf>
    <xf numFmtId="4" fontId="6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4" fontId="6" fillId="0" borderId="3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6" fillId="0" borderId="8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0" xfId="0" applyFont="1" applyAlignment="1">
      <alignment/>
    </xf>
    <xf numFmtId="0" fontId="8" fillId="0" borderId="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4" fontId="3" fillId="0" borderId="1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3" fillId="0" borderId="24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/>
    </xf>
    <xf numFmtId="43" fontId="9" fillId="0" borderId="1" xfId="15" applyFont="1" applyBorder="1" applyAlignment="1">
      <alignment/>
    </xf>
    <xf numFmtId="43" fontId="9" fillId="0" borderId="2" xfId="15" applyFont="1" applyBorder="1" applyAlignment="1">
      <alignment/>
    </xf>
    <xf numFmtId="0" fontId="9" fillId="0" borderId="2" xfId="0" applyFont="1" applyBorder="1" applyAlignment="1">
      <alignment/>
    </xf>
    <xf numFmtId="43" fontId="9" fillId="0" borderId="2" xfId="15" applyFont="1" applyBorder="1" applyAlignment="1">
      <alignment horizontal="center"/>
    </xf>
    <xf numFmtId="0" fontId="10" fillId="0" borderId="2" xfId="0" applyFont="1" applyBorder="1" applyAlignment="1">
      <alignment/>
    </xf>
    <xf numFmtId="0" fontId="9" fillId="0" borderId="9" xfId="0" applyFont="1" applyBorder="1" applyAlignment="1">
      <alignment/>
    </xf>
    <xf numFmtId="43" fontId="9" fillId="0" borderId="3" xfId="15" applyFont="1" applyBorder="1" applyAlignment="1">
      <alignment/>
    </xf>
    <xf numFmtId="0" fontId="8" fillId="0" borderId="5" xfId="0" applyFont="1" applyBorder="1" applyAlignment="1">
      <alignment horizontal="center"/>
    </xf>
    <xf numFmtId="43" fontId="8" fillId="0" borderId="5" xfId="15" applyFont="1" applyBorder="1" applyAlignment="1">
      <alignment/>
    </xf>
    <xf numFmtId="43" fontId="8" fillId="0" borderId="2" xfId="15" applyFont="1" applyBorder="1" applyAlignment="1">
      <alignment/>
    </xf>
    <xf numFmtId="0" fontId="9" fillId="0" borderId="3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3" fontId="8" fillId="0" borderId="1" xfId="15" applyFont="1" applyBorder="1" applyAlignment="1">
      <alignment/>
    </xf>
    <xf numFmtId="43" fontId="8" fillId="0" borderId="2" xfId="15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3" xfId="15" applyFont="1" applyBorder="1" applyAlignment="1">
      <alignment/>
    </xf>
    <xf numFmtId="43" fontId="9" fillId="0" borderId="3" xfId="15" applyFont="1" applyBorder="1" applyAlignment="1">
      <alignment horizontal="center"/>
    </xf>
    <xf numFmtId="43" fontId="8" fillId="0" borderId="6" xfId="15" applyFont="1" applyBorder="1" applyAlignment="1">
      <alignment/>
    </xf>
    <xf numFmtId="43" fontId="9" fillId="0" borderId="6" xfId="15" applyFont="1" applyBorder="1" applyAlignment="1">
      <alignment/>
    </xf>
    <xf numFmtId="43" fontId="8" fillId="0" borderId="3" xfId="15" applyFont="1" applyBorder="1" applyAlignment="1">
      <alignment horizontal="center"/>
    </xf>
    <xf numFmtId="43" fontId="8" fillId="0" borderId="5" xfId="15" applyFont="1" applyBorder="1" applyAlignment="1">
      <alignment horizontal="center"/>
    </xf>
    <xf numFmtId="43" fontId="8" fillId="0" borderId="25" xfId="15" applyFont="1" applyBorder="1" applyAlignment="1">
      <alignment/>
    </xf>
    <xf numFmtId="43" fontId="8" fillId="0" borderId="26" xfId="15" applyFont="1" applyBorder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3" fontId="8" fillId="0" borderId="9" xfId="15" applyFont="1" applyBorder="1" applyAlignment="1">
      <alignment/>
    </xf>
    <xf numFmtId="43" fontId="9" fillId="0" borderId="9" xfId="15" applyFont="1" applyBorder="1" applyAlignment="1">
      <alignment/>
    </xf>
    <xf numFmtId="43" fontId="8" fillId="0" borderId="8" xfId="15" applyFont="1" applyBorder="1" applyAlignment="1">
      <alignment horizontal="center"/>
    </xf>
    <xf numFmtId="0" fontId="2" fillId="0" borderId="3" xfId="0" applyFont="1" applyFill="1" applyBorder="1" applyAlignment="1">
      <alignment/>
    </xf>
    <xf numFmtId="4" fontId="1" fillId="0" borderId="5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1" xfId="0" applyFont="1" applyBorder="1" applyAlignment="1">
      <alignment/>
    </xf>
    <xf numFmtId="4" fontId="7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9" fontId="1" fillId="0" borderId="18" xfId="0" applyNumberFormat="1" applyFont="1" applyBorder="1" applyAlignment="1">
      <alignment/>
    </xf>
    <xf numFmtId="0" fontId="1" fillId="0" borderId="28" xfId="0" applyFont="1" applyBorder="1" applyAlignment="1">
      <alignment/>
    </xf>
    <xf numFmtId="49" fontId="1" fillId="0" borderId="29" xfId="0" applyNumberFormat="1" applyFont="1" applyBorder="1" applyAlignment="1">
      <alignment/>
    </xf>
    <xf numFmtId="0" fontId="1" fillId="0" borderId="29" xfId="0" applyFont="1" applyBorder="1" applyAlignment="1">
      <alignment/>
    </xf>
    <xf numFmtId="4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43" fontId="2" fillId="0" borderId="2" xfId="0" applyNumberFormat="1" applyFont="1" applyBorder="1" applyAlignment="1">
      <alignment/>
    </xf>
    <xf numFmtId="43" fontId="2" fillId="0" borderId="3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9" fillId="0" borderId="30" xfId="0" applyFont="1" applyBorder="1" applyAlignment="1">
      <alignment/>
    </xf>
    <xf numFmtId="43" fontId="8" fillId="0" borderId="0" xfId="15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89" fontId="2" fillId="0" borderId="0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2" fillId="0" borderId="8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0" fontId="1" fillId="0" borderId="30" xfId="0" applyFont="1" applyBorder="1" applyAlignment="1">
      <alignment/>
    </xf>
    <xf numFmtId="49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4" fontId="2" fillId="0" borderId="32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1" xfId="0" applyFont="1" applyBorder="1" applyAlignment="1">
      <alignment horizontal="center"/>
    </xf>
    <xf numFmtId="4" fontId="2" fillId="0" borderId="34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2" fillId="0" borderId="35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3" fillId="0" borderId="15" xfId="0" applyFont="1" applyBorder="1" applyAlignment="1">
      <alignment/>
    </xf>
    <xf numFmtId="43" fontId="9" fillId="0" borderId="5" xfId="15" applyFont="1" applyBorder="1" applyAlignment="1">
      <alignment horizontal="center"/>
    </xf>
    <xf numFmtId="43" fontId="9" fillId="0" borderId="5" xfId="15" applyFont="1" applyBorder="1" applyAlignment="1">
      <alignment/>
    </xf>
    <xf numFmtId="0" fontId="8" fillId="0" borderId="2" xfId="0" applyFont="1" applyBorder="1" applyAlignment="1">
      <alignment horizontal="center"/>
    </xf>
    <xf numFmtId="43" fontId="8" fillId="0" borderId="38" xfId="15" applyFont="1" applyBorder="1" applyAlignment="1">
      <alignment/>
    </xf>
    <xf numFmtId="43" fontId="9" fillId="0" borderId="38" xfId="15" applyFont="1" applyBorder="1" applyAlignment="1">
      <alignment horizontal="center"/>
    </xf>
    <xf numFmtId="43" fontId="9" fillId="0" borderId="38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2</xdr:col>
      <xdr:colOff>28575</xdr:colOff>
      <xdr:row>5</xdr:row>
      <xdr:rowOff>152400</xdr:rowOff>
    </xdr:to>
    <xdr:sp>
      <xdr:nvSpPr>
        <xdr:cNvPr id="3" name="Line 5"/>
        <xdr:cNvSpPr>
          <a:spLocks/>
        </xdr:cNvSpPr>
      </xdr:nvSpPr>
      <xdr:spPr>
        <a:xfrm>
          <a:off x="409575" y="695325"/>
          <a:ext cx="1600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9525</xdr:rowOff>
    </xdr:from>
    <xdr:to>
      <xdr:col>2</xdr:col>
      <xdr:colOff>28575</xdr:colOff>
      <xdr:row>132</xdr:row>
      <xdr:rowOff>152400</xdr:rowOff>
    </xdr:to>
    <xdr:sp>
      <xdr:nvSpPr>
        <xdr:cNvPr id="4" name="Line 25"/>
        <xdr:cNvSpPr>
          <a:spLocks/>
        </xdr:cNvSpPr>
      </xdr:nvSpPr>
      <xdr:spPr>
        <a:xfrm>
          <a:off x="409575" y="25984200"/>
          <a:ext cx="1600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9525</xdr:rowOff>
    </xdr:from>
    <xdr:to>
      <xdr:col>2</xdr:col>
      <xdr:colOff>28575</xdr:colOff>
      <xdr:row>132</xdr:row>
      <xdr:rowOff>152400</xdr:rowOff>
    </xdr:to>
    <xdr:sp>
      <xdr:nvSpPr>
        <xdr:cNvPr id="5" name="Line 26"/>
        <xdr:cNvSpPr>
          <a:spLocks/>
        </xdr:cNvSpPr>
      </xdr:nvSpPr>
      <xdr:spPr>
        <a:xfrm>
          <a:off x="409575" y="25984200"/>
          <a:ext cx="1600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2</xdr:col>
      <xdr:colOff>28575</xdr:colOff>
      <xdr:row>39</xdr:row>
      <xdr:rowOff>152400</xdr:rowOff>
    </xdr:to>
    <xdr:sp>
      <xdr:nvSpPr>
        <xdr:cNvPr id="6" name="Line 34"/>
        <xdr:cNvSpPr>
          <a:spLocks/>
        </xdr:cNvSpPr>
      </xdr:nvSpPr>
      <xdr:spPr>
        <a:xfrm>
          <a:off x="409575" y="7381875"/>
          <a:ext cx="1600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2</xdr:col>
      <xdr:colOff>28575</xdr:colOff>
      <xdr:row>39</xdr:row>
      <xdr:rowOff>152400</xdr:rowOff>
    </xdr:to>
    <xdr:sp>
      <xdr:nvSpPr>
        <xdr:cNvPr id="7" name="Line 35"/>
        <xdr:cNvSpPr>
          <a:spLocks/>
        </xdr:cNvSpPr>
      </xdr:nvSpPr>
      <xdr:spPr>
        <a:xfrm>
          <a:off x="409575" y="7381875"/>
          <a:ext cx="1600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9525</xdr:rowOff>
    </xdr:from>
    <xdr:to>
      <xdr:col>2</xdr:col>
      <xdr:colOff>28575</xdr:colOff>
      <xdr:row>75</xdr:row>
      <xdr:rowOff>152400</xdr:rowOff>
    </xdr:to>
    <xdr:sp>
      <xdr:nvSpPr>
        <xdr:cNvPr id="8" name="Line 36"/>
        <xdr:cNvSpPr>
          <a:spLocks/>
        </xdr:cNvSpPr>
      </xdr:nvSpPr>
      <xdr:spPr>
        <a:xfrm>
          <a:off x="409575" y="14582775"/>
          <a:ext cx="1600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9525</xdr:rowOff>
    </xdr:from>
    <xdr:to>
      <xdr:col>2</xdr:col>
      <xdr:colOff>28575</xdr:colOff>
      <xdr:row>75</xdr:row>
      <xdr:rowOff>152400</xdr:rowOff>
    </xdr:to>
    <xdr:sp>
      <xdr:nvSpPr>
        <xdr:cNvPr id="9" name="Line 37"/>
        <xdr:cNvSpPr>
          <a:spLocks/>
        </xdr:cNvSpPr>
      </xdr:nvSpPr>
      <xdr:spPr>
        <a:xfrm>
          <a:off x="409575" y="14582775"/>
          <a:ext cx="1600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110</xdr:row>
      <xdr:rowOff>9525</xdr:rowOff>
    </xdr:from>
    <xdr:to>
      <xdr:col>2</xdr:col>
      <xdr:colOff>28575</xdr:colOff>
      <xdr:row>111</xdr:row>
      <xdr:rowOff>152400</xdr:rowOff>
    </xdr:to>
    <xdr:sp>
      <xdr:nvSpPr>
        <xdr:cNvPr id="10" name="Line 38"/>
        <xdr:cNvSpPr>
          <a:spLocks/>
        </xdr:cNvSpPr>
      </xdr:nvSpPr>
      <xdr:spPr>
        <a:xfrm>
          <a:off x="409575" y="21783675"/>
          <a:ext cx="1600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110</xdr:row>
      <xdr:rowOff>9525</xdr:rowOff>
    </xdr:from>
    <xdr:to>
      <xdr:col>2</xdr:col>
      <xdr:colOff>28575</xdr:colOff>
      <xdr:row>111</xdr:row>
      <xdr:rowOff>152400</xdr:rowOff>
    </xdr:to>
    <xdr:sp>
      <xdr:nvSpPr>
        <xdr:cNvPr id="11" name="Line 39"/>
        <xdr:cNvSpPr>
          <a:spLocks/>
        </xdr:cNvSpPr>
      </xdr:nvSpPr>
      <xdr:spPr>
        <a:xfrm>
          <a:off x="409575" y="21783675"/>
          <a:ext cx="1600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1</xdr:row>
      <xdr:rowOff>142875</xdr:rowOff>
    </xdr:to>
    <xdr:sp>
      <xdr:nvSpPr>
        <xdr:cNvPr id="1" name="Line 1"/>
        <xdr:cNvSpPr>
          <a:spLocks/>
        </xdr:cNvSpPr>
      </xdr:nvSpPr>
      <xdr:spPr>
        <a:xfrm>
          <a:off x="304800" y="9525"/>
          <a:ext cx="15144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62</xdr:row>
      <xdr:rowOff>9525</xdr:rowOff>
    </xdr:from>
    <xdr:to>
      <xdr:col>2</xdr:col>
      <xdr:colOff>28575</xdr:colOff>
      <xdr:row>63</xdr:row>
      <xdr:rowOff>142875</xdr:rowOff>
    </xdr:to>
    <xdr:sp>
      <xdr:nvSpPr>
        <xdr:cNvPr id="2" name="Line 6"/>
        <xdr:cNvSpPr>
          <a:spLocks/>
        </xdr:cNvSpPr>
      </xdr:nvSpPr>
      <xdr:spPr>
        <a:xfrm>
          <a:off x="304800" y="9124950"/>
          <a:ext cx="15144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62</xdr:row>
      <xdr:rowOff>9525</xdr:rowOff>
    </xdr:from>
    <xdr:to>
      <xdr:col>2</xdr:col>
      <xdr:colOff>28575</xdr:colOff>
      <xdr:row>63</xdr:row>
      <xdr:rowOff>142875</xdr:rowOff>
    </xdr:to>
    <xdr:sp>
      <xdr:nvSpPr>
        <xdr:cNvPr id="3" name="Line 7"/>
        <xdr:cNvSpPr>
          <a:spLocks/>
        </xdr:cNvSpPr>
      </xdr:nvSpPr>
      <xdr:spPr>
        <a:xfrm>
          <a:off x="304800" y="9124950"/>
          <a:ext cx="15144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128</xdr:row>
      <xdr:rowOff>9525</xdr:rowOff>
    </xdr:from>
    <xdr:to>
      <xdr:col>2</xdr:col>
      <xdr:colOff>28575</xdr:colOff>
      <xdr:row>129</xdr:row>
      <xdr:rowOff>142875</xdr:rowOff>
    </xdr:to>
    <xdr:sp>
      <xdr:nvSpPr>
        <xdr:cNvPr id="4" name="Line 8"/>
        <xdr:cNvSpPr>
          <a:spLocks/>
        </xdr:cNvSpPr>
      </xdr:nvSpPr>
      <xdr:spPr>
        <a:xfrm>
          <a:off x="304800" y="18726150"/>
          <a:ext cx="15144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128</xdr:row>
      <xdr:rowOff>9525</xdr:rowOff>
    </xdr:from>
    <xdr:to>
      <xdr:col>2</xdr:col>
      <xdr:colOff>28575</xdr:colOff>
      <xdr:row>129</xdr:row>
      <xdr:rowOff>142875</xdr:rowOff>
    </xdr:to>
    <xdr:sp>
      <xdr:nvSpPr>
        <xdr:cNvPr id="5" name="Line 9"/>
        <xdr:cNvSpPr>
          <a:spLocks/>
        </xdr:cNvSpPr>
      </xdr:nvSpPr>
      <xdr:spPr>
        <a:xfrm>
          <a:off x="304800" y="18726150"/>
          <a:ext cx="15144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9525</xdr:rowOff>
    </xdr:from>
    <xdr:to>
      <xdr:col>5</xdr:col>
      <xdr:colOff>28575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286000" y="495300"/>
          <a:ext cx="1600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5</xdr:col>
      <xdr:colOff>28575</xdr:colOff>
      <xdr:row>42</xdr:row>
      <xdr:rowOff>142875</xdr:rowOff>
    </xdr:to>
    <xdr:sp>
      <xdr:nvSpPr>
        <xdr:cNvPr id="2" name="Line 5"/>
        <xdr:cNvSpPr>
          <a:spLocks/>
        </xdr:cNvSpPr>
      </xdr:nvSpPr>
      <xdr:spPr>
        <a:xfrm>
          <a:off x="2286000" y="7029450"/>
          <a:ext cx="1600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2</xdr:col>
      <xdr:colOff>28575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23850" y="495300"/>
          <a:ext cx="1390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9525</xdr:rowOff>
    </xdr:from>
    <xdr:to>
      <xdr:col>5</xdr:col>
      <xdr:colOff>28575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152650" y="495300"/>
          <a:ext cx="16002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5</xdr:col>
      <xdr:colOff>28575</xdr:colOff>
      <xdr:row>44</xdr:row>
      <xdr:rowOff>142875</xdr:rowOff>
    </xdr:to>
    <xdr:sp>
      <xdr:nvSpPr>
        <xdr:cNvPr id="2" name="Line 5"/>
        <xdr:cNvSpPr>
          <a:spLocks/>
        </xdr:cNvSpPr>
      </xdr:nvSpPr>
      <xdr:spPr>
        <a:xfrm>
          <a:off x="2152650" y="7343775"/>
          <a:ext cx="16002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28575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95275" y="333375"/>
          <a:ext cx="15240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40">
      <selection activeCell="D74" sqref="D74"/>
    </sheetView>
  </sheetViews>
  <sheetFormatPr defaultColWidth="9.140625" defaultRowHeight="12.75"/>
  <cols>
    <col min="1" max="1" width="28.8515625" style="177" customWidth="1"/>
    <col min="2" max="3" width="11.7109375" style="194" customWidth="1"/>
    <col min="4" max="6" width="11.7109375" style="177" customWidth="1"/>
    <col min="7" max="7" width="11.7109375" style="194" customWidth="1"/>
    <col min="8" max="8" width="2.8515625" style="177" customWidth="1"/>
    <col min="9" max="9" width="11.7109375" style="194" customWidth="1"/>
    <col min="10" max="16384" width="9.140625" style="177" customWidth="1"/>
  </cols>
  <sheetData>
    <row r="1" spans="1:9" ht="21">
      <c r="A1" s="246" t="s">
        <v>199</v>
      </c>
      <c r="B1" s="246"/>
      <c r="C1" s="246"/>
      <c r="D1" s="246"/>
      <c r="E1" s="246"/>
      <c r="F1" s="246"/>
      <c r="G1" s="246"/>
      <c r="H1" s="246"/>
      <c r="I1" s="246"/>
    </row>
    <row r="2" spans="1:9" ht="21">
      <c r="A2" s="246" t="s">
        <v>240</v>
      </c>
      <c r="B2" s="246"/>
      <c r="C2" s="246"/>
      <c r="D2" s="246"/>
      <c r="E2" s="246"/>
      <c r="F2" s="246"/>
      <c r="G2" s="246"/>
      <c r="H2" s="246"/>
      <c r="I2" s="246"/>
    </row>
    <row r="3" spans="1:9" ht="21">
      <c r="A3" s="247" t="s">
        <v>318</v>
      </c>
      <c r="B3" s="247"/>
      <c r="C3" s="247"/>
      <c r="D3" s="247"/>
      <c r="E3" s="247"/>
      <c r="F3" s="247"/>
      <c r="G3" s="247"/>
      <c r="H3" s="247"/>
      <c r="I3" s="247"/>
    </row>
    <row r="4" spans="1:9" ht="21">
      <c r="A4" s="248" t="s">
        <v>1</v>
      </c>
      <c r="B4" s="190" t="s">
        <v>6</v>
      </c>
      <c r="C4" s="190"/>
      <c r="D4" s="248" t="s">
        <v>302</v>
      </c>
      <c r="E4" s="248" t="s">
        <v>303</v>
      </c>
      <c r="F4" s="248" t="s">
        <v>304</v>
      </c>
      <c r="G4" s="248" t="s">
        <v>204</v>
      </c>
      <c r="H4" s="190" t="s">
        <v>205</v>
      </c>
      <c r="I4" s="190" t="s">
        <v>206</v>
      </c>
    </row>
    <row r="5" spans="1:9" ht="21">
      <c r="A5" s="249"/>
      <c r="B5" s="191" t="s">
        <v>207</v>
      </c>
      <c r="C5" s="191"/>
      <c r="D5" s="249"/>
      <c r="E5" s="249"/>
      <c r="F5" s="249"/>
      <c r="G5" s="249"/>
      <c r="H5" s="191" t="s">
        <v>208</v>
      </c>
      <c r="I5" s="191" t="s">
        <v>209</v>
      </c>
    </row>
    <row r="6" spans="1:9" ht="21">
      <c r="A6" s="178" t="s">
        <v>210</v>
      </c>
      <c r="B6" s="192"/>
      <c r="C6" s="192"/>
      <c r="D6" s="179"/>
      <c r="E6" s="179"/>
      <c r="F6" s="179"/>
      <c r="G6" s="192"/>
      <c r="H6" s="179"/>
      <c r="I6" s="192"/>
    </row>
    <row r="7" spans="1:9" ht="21">
      <c r="A7" s="169" t="s">
        <v>211</v>
      </c>
      <c r="B7" s="188"/>
      <c r="C7" s="188"/>
      <c r="D7" s="180"/>
      <c r="E7" s="180"/>
      <c r="F7" s="180"/>
      <c r="G7" s="188"/>
      <c r="H7" s="180"/>
      <c r="I7" s="188"/>
    </row>
    <row r="8" spans="1:9" ht="21">
      <c r="A8" s="169" t="s">
        <v>212</v>
      </c>
      <c r="B8" s="188"/>
      <c r="C8" s="188"/>
      <c r="D8" s="180"/>
      <c r="E8" s="180"/>
      <c r="F8" s="180"/>
      <c r="G8" s="188"/>
      <c r="H8" s="180"/>
      <c r="I8" s="188"/>
    </row>
    <row r="9" spans="1:9" ht="21">
      <c r="A9" s="181" t="s">
        <v>213</v>
      </c>
      <c r="B9" s="188">
        <v>8340</v>
      </c>
      <c r="C9" s="188"/>
      <c r="D9" s="182">
        <v>3730</v>
      </c>
      <c r="E9" s="182">
        <v>4435</v>
      </c>
      <c r="F9" s="182">
        <v>2260</v>
      </c>
      <c r="G9" s="182">
        <f aca="true" t="shared" si="0" ref="G9:G19">SUM(C9:F9)</f>
        <v>10425</v>
      </c>
      <c r="H9" s="180" t="s">
        <v>208</v>
      </c>
      <c r="I9" s="188">
        <f>SUM(B9-G9)</f>
        <v>-2085</v>
      </c>
    </row>
    <row r="10" spans="1:9" ht="21">
      <c r="A10" s="181" t="s">
        <v>214</v>
      </c>
      <c r="B10" s="188">
        <v>24000</v>
      </c>
      <c r="C10" s="188">
        <v>2612.42</v>
      </c>
      <c r="D10" s="182">
        <v>5229.19</v>
      </c>
      <c r="E10" s="180">
        <v>1268.34</v>
      </c>
      <c r="F10" s="180">
        <v>1352.29</v>
      </c>
      <c r="G10" s="188">
        <f t="shared" si="0"/>
        <v>10462.239999999998</v>
      </c>
      <c r="H10" s="180" t="s">
        <v>208</v>
      </c>
      <c r="I10" s="188">
        <f>SUM(B10-G10)</f>
        <v>13537.760000000002</v>
      </c>
    </row>
    <row r="11" spans="1:9" ht="21">
      <c r="A11" s="181" t="s">
        <v>241</v>
      </c>
      <c r="B11" s="188"/>
      <c r="C11" s="188"/>
      <c r="D11" s="180">
        <v>161738.2</v>
      </c>
      <c r="E11" s="180">
        <v>116649.86</v>
      </c>
      <c r="F11" s="180">
        <v>201356.73</v>
      </c>
      <c r="G11" s="188">
        <f t="shared" si="0"/>
        <v>479744.79000000004</v>
      </c>
      <c r="H11" s="180" t="s">
        <v>205</v>
      </c>
      <c r="I11" s="188">
        <f>SUM(D11:F11)</f>
        <v>479744.79000000004</v>
      </c>
    </row>
    <row r="12" spans="1:9" ht="21">
      <c r="A12" s="181" t="s">
        <v>215</v>
      </c>
      <c r="B12" s="188">
        <v>5894730</v>
      </c>
      <c r="C12" s="188">
        <v>1511203.1</v>
      </c>
      <c r="D12" s="180"/>
      <c r="E12" s="182" t="s">
        <v>208</v>
      </c>
      <c r="F12" s="180">
        <v>816671.98</v>
      </c>
      <c r="G12" s="188">
        <f t="shared" si="0"/>
        <v>2327875.08</v>
      </c>
      <c r="H12" s="180" t="s">
        <v>208</v>
      </c>
      <c r="I12" s="188">
        <f>SUM(B12-G12)</f>
        <v>3566854.92</v>
      </c>
    </row>
    <row r="13" spans="1:9" ht="21">
      <c r="A13" s="181" t="s">
        <v>216</v>
      </c>
      <c r="B13" s="188">
        <v>9200</v>
      </c>
      <c r="C13" s="188"/>
      <c r="D13" s="182" t="s">
        <v>208</v>
      </c>
      <c r="E13" s="182" t="s">
        <v>208</v>
      </c>
      <c r="F13" s="182" t="s">
        <v>208</v>
      </c>
      <c r="G13" s="188">
        <f t="shared" si="0"/>
        <v>0</v>
      </c>
      <c r="H13" s="180" t="s">
        <v>208</v>
      </c>
      <c r="I13" s="188">
        <f>SUM(G13-B13)</f>
        <v>-9200</v>
      </c>
    </row>
    <row r="14" spans="1:9" ht="21">
      <c r="A14" s="181" t="s">
        <v>217</v>
      </c>
      <c r="B14" s="188">
        <v>832620</v>
      </c>
      <c r="C14" s="188">
        <v>229587.44</v>
      </c>
      <c r="D14" s="180">
        <v>99239.2</v>
      </c>
      <c r="E14" s="180">
        <v>86012.15</v>
      </c>
      <c r="F14" s="180">
        <v>86643.96</v>
      </c>
      <c r="G14" s="188">
        <f t="shared" si="0"/>
        <v>501482.75000000006</v>
      </c>
      <c r="H14" s="180" t="s">
        <v>208</v>
      </c>
      <c r="I14" s="188">
        <f aca="true" t="shared" si="1" ref="I14:I19">SUM(B14-G14)</f>
        <v>331137.24999999994</v>
      </c>
    </row>
    <row r="15" spans="1:9" ht="21">
      <c r="A15" s="181" t="s">
        <v>218</v>
      </c>
      <c r="B15" s="188">
        <v>1607390</v>
      </c>
      <c r="C15" s="188">
        <v>636815.7</v>
      </c>
      <c r="D15" s="180">
        <v>237547.31</v>
      </c>
      <c r="E15" s="180">
        <v>239049.02</v>
      </c>
      <c r="F15" s="180">
        <v>211500.2</v>
      </c>
      <c r="G15" s="188">
        <f t="shared" si="0"/>
        <v>1324912.23</v>
      </c>
      <c r="H15" s="180" t="s">
        <v>208</v>
      </c>
      <c r="I15" s="188">
        <f t="shared" si="1"/>
        <v>282477.77</v>
      </c>
    </row>
    <row r="16" spans="1:9" ht="21">
      <c r="A16" s="181" t="s">
        <v>219</v>
      </c>
      <c r="B16" s="188">
        <v>32280</v>
      </c>
      <c r="C16" s="188">
        <v>7695.97</v>
      </c>
      <c r="D16" s="182" t="s">
        <v>208</v>
      </c>
      <c r="E16" s="182" t="s">
        <v>208</v>
      </c>
      <c r="F16" s="180">
        <v>13834.36</v>
      </c>
      <c r="G16" s="188">
        <f t="shared" si="0"/>
        <v>21530.33</v>
      </c>
      <c r="H16" s="180" t="s">
        <v>208</v>
      </c>
      <c r="I16" s="188">
        <f t="shared" si="1"/>
        <v>10749.669999999998</v>
      </c>
    </row>
    <row r="17" spans="1:9" ht="21">
      <c r="A17" s="181" t="s">
        <v>220</v>
      </c>
      <c r="B17" s="188">
        <v>37020</v>
      </c>
      <c r="C17" s="188">
        <v>10379.78</v>
      </c>
      <c r="D17" s="182" t="s">
        <v>208</v>
      </c>
      <c r="E17" s="182">
        <v>11579.13</v>
      </c>
      <c r="F17" s="180"/>
      <c r="G17" s="188">
        <f t="shared" si="0"/>
        <v>21958.91</v>
      </c>
      <c r="H17" s="180" t="s">
        <v>208</v>
      </c>
      <c r="I17" s="188">
        <f t="shared" si="1"/>
        <v>15061.09</v>
      </c>
    </row>
    <row r="18" spans="1:9" ht="21">
      <c r="A18" s="181" t="s">
        <v>221</v>
      </c>
      <c r="B18" s="188">
        <v>150</v>
      </c>
      <c r="C18" s="188"/>
      <c r="D18" s="182" t="s">
        <v>208</v>
      </c>
      <c r="E18" s="182">
        <v>297.43</v>
      </c>
      <c r="F18" s="182" t="s">
        <v>208</v>
      </c>
      <c r="G18" s="182">
        <f t="shared" si="0"/>
        <v>297.43</v>
      </c>
      <c r="H18" s="180" t="s">
        <v>205</v>
      </c>
      <c r="I18" s="188">
        <f t="shared" si="1"/>
        <v>-147.43</v>
      </c>
    </row>
    <row r="19" spans="1:9" ht="21">
      <c r="A19" s="183" t="s">
        <v>222</v>
      </c>
      <c r="B19" s="195"/>
      <c r="C19" s="195"/>
      <c r="D19" s="196">
        <v>162</v>
      </c>
      <c r="E19" s="182" t="s">
        <v>208</v>
      </c>
      <c r="F19" s="185"/>
      <c r="G19" s="195">
        <f t="shared" si="0"/>
        <v>162</v>
      </c>
      <c r="H19" s="185"/>
      <c r="I19" s="195">
        <f t="shared" si="1"/>
        <v>-162</v>
      </c>
    </row>
    <row r="20" spans="1:9" ht="21.75" thickBot="1">
      <c r="A20" s="183"/>
      <c r="B20" s="187">
        <f aca="true" t="shared" si="2" ref="B20:G20">SUM(B9:B19)</f>
        <v>8445730</v>
      </c>
      <c r="C20" s="187">
        <f>SUM(C9:C19)</f>
        <v>2398294.41</v>
      </c>
      <c r="D20" s="187">
        <f t="shared" si="2"/>
        <v>507645.9</v>
      </c>
      <c r="E20" s="187">
        <f t="shared" si="2"/>
        <v>459290.93</v>
      </c>
      <c r="F20" s="187">
        <f t="shared" si="2"/>
        <v>1333619.52</v>
      </c>
      <c r="G20" s="187">
        <f t="shared" si="2"/>
        <v>4698850.76</v>
      </c>
      <c r="H20" s="187"/>
      <c r="I20" s="187">
        <f>SUM(I9:I19)</f>
        <v>4687968.82</v>
      </c>
    </row>
    <row r="21" spans="1:9" ht="21.75" thickTop="1">
      <c r="A21" s="169" t="s">
        <v>223</v>
      </c>
      <c r="B21" s="197"/>
      <c r="C21" s="197"/>
      <c r="D21" s="198"/>
      <c r="E21" s="198"/>
      <c r="F21" s="198"/>
      <c r="G21" s="197"/>
      <c r="H21" s="198"/>
      <c r="I21" s="197"/>
    </row>
    <row r="22" spans="1:9" ht="21">
      <c r="A22" s="169" t="s">
        <v>224</v>
      </c>
      <c r="B22" s="188"/>
      <c r="C22" s="188"/>
      <c r="D22" s="180"/>
      <c r="E22" s="180"/>
      <c r="F22" s="180"/>
      <c r="G22" s="188"/>
      <c r="H22" s="180"/>
      <c r="I22" s="188"/>
    </row>
    <row r="23" spans="1:9" ht="21">
      <c r="A23" s="181" t="s">
        <v>225</v>
      </c>
      <c r="B23" s="188"/>
      <c r="C23" s="188"/>
      <c r="D23" s="182"/>
      <c r="E23" s="182"/>
      <c r="F23" s="180"/>
      <c r="G23" s="188">
        <f>SUM(C23:F23)</f>
        <v>0</v>
      </c>
      <c r="H23" s="180"/>
      <c r="I23" s="188"/>
    </row>
    <row r="24" spans="1:9" ht="21">
      <c r="A24" s="181" t="s">
        <v>237</v>
      </c>
      <c r="B24" s="199">
        <v>50000</v>
      </c>
      <c r="C24" s="199">
        <v>10700</v>
      </c>
      <c r="D24" s="182" t="s">
        <v>208</v>
      </c>
      <c r="E24" s="182" t="s">
        <v>208</v>
      </c>
      <c r="F24" s="185"/>
      <c r="G24" s="195">
        <f>SUM(C24:F24)</f>
        <v>10700</v>
      </c>
      <c r="H24" s="182" t="s">
        <v>208</v>
      </c>
      <c r="I24" s="195">
        <f>SUM(G24-B24)</f>
        <v>-39300</v>
      </c>
    </row>
    <row r="25" spans="1:9" ht="21.75" thickBot="1">
      <c r="A25" s="181"/>
      <c r="B25" s="200">
        <f>SUM(B23:B24)</f>
        <v>50000</v>
      </c>
      <c r="C25" s="200">
        <f>SUM(C23:C24)</f>
        <v>10700</v>
      </c>
      <c r="D25" s="200">
        <f aca="true" t="shared" si="3" ref="D25:I25">SUM(D23:D24)</f>
        <v>0</v>
      </c>
      <c r="E25" s="200">
        <f t="shared" si="3"/>
        <v>0</v>
      </c>
      <c r="F25" s="200">
        <f t="shared" si="3"/>
        <v>0</v>
      </c>
      <c r="G25" s="200">
        <f t="shared" si="3"/>
        <v>10700</v>
      </c>
      <c r="H25" s="200"/>
      <c r="I25" s="200">
        <f t="shared" si="3"/>
        <v>-39300</v>
      </c>
    </row>
    <row r="26" spans="1:9" ht="21.75" thickTop="1">
      <c r="A26" s="169" t="s">
        <v>226</v>
      </c>
      <c r="B26" s="197"/>
      <c r="C26" s="197"/>
      <c r="D26" s="198"/>
      <c r="E26" s="198"/>
      <c r="F26" s="198"/>
      <c r="G26" s="197"/>
      <c r="H26" s="198"/>
      <c r="I26" s="197"/>
    </row>
    <row r="27" spans="1:9" ht="21">
      <c r="A27" s="181" t="s">
        <v>227</v>
      </c>
      <c r="B27" s="195">
        <v>66290</v>
      </c>
      <c r="C27" s="195">
        <v>44758.61</v>
      </c>
      <c r="D27" s="182" t="s">
        <v>208</v>
      </c>
      <c r="E27" s="182">
        <v>17500</v>
      </c>
      <c r="F27" s="185"/>
      <c r="G27" s="195">
        <f>SUM(C27:F27)</f>
        <v>62258.61</v>
      </c>
      <c r="H27" s="185" t="s">
        <v>208</v>
      </c>
      <c r="I27" s="195">
        <f>SUM(B27-G27)</f>
        <v>4031.3899999999994</v>
      </c>
    </row>
    <row r="28" spans="1:9" ht="21.75" thickBot="1">
      <c r="A28" s="181"/>
      <c r="B28" s="187">
        <f>SUM(B27)</f>
        <v>66290</v>
      </c>
      <c r="C28" s="187">
        <f>SUM(C27)</f>
        <v>44758.61</v>
      </c>
      <c r="D28" s="187">
        <f aca="true" t="shared" si="4" ref="D28:I28">SUM(D27)</f>
        <v>0</v>
      </c>
      <c r="E28" s="187">
        <f t="shared" si="4"/>
        <v>17500</v>
      </c>
      <c r="F28" s="187">
        <f t="shared" si="4"/>
        <v>0</v>
      </c>
      <c r="G28" s="187">
        <f t="shared" si="4"/>
        <v>62258.61</v>
      </c>
      <c r="H28" s="187"/>
      <c r="I28" s="187">
        <f t="shared" si="4"/>
        <v>4031.3899999999994</v>
      </c>
    </row>
    <row r="29" spans="1:9" ht="21.75" thickTop="1">
      <c r="A29" s="169" t="s">
        <v>228</v>
      </c>
      <c r="B29" s="197"/>
      <c r="C29" s="197"/>
      <c r="D29" s="198"/>
      <c r="E29" s="198"/>
      <c r="F29" s="198"/>
      <c r="G29" s="197"/>
      <c r="H29" s="198"/>
      <c r="I29" s="197"/>
    </row>
    <row r="30" spans="1:9" ht="21">
      <c r="A30" s="181" t="s">
        <v>229</v>
      </c>
      <c r="B30" s="199"/>
      <c r="C30" s="199"/>
      <c r="D30" s="196"/>
      <c r="E30" s="196"/>
      <c r="F30" s="185"/>
      <c r="G30" s="195">
        <f>SUM(C30:F30)</f>
        <v>0</v>
      </c>
      <c r="H30" s="185"/>
      <c r="I30" s="195"/>
    </row>
    <row r="31" spans="1:9" ht="21.75" thickBot="1">
      <c r="A31" s="181"/>
      <c r="B31" s="200">
        <f>SUM(B30)</f>
        <v>0</v>
      </c>
      <c r="C31" s="200">
        <f>SUM(C30)</f>
        <v>0</v>
      </c>
      <c r="D31" s="200">
        <f aca="true" t="shared" si="5" ref="D31:I31">SUM(D30)</f>
        <v>0</v>
      </c>
      <c r="E31" s="200">
        <f t="shared" si="5"/>
        <v>0</v>
      </c>
      <c r="F31" s="200">
        <f t="shared" si="5"/>
        <v>0</v>
      </c>
      <c r="G31" s="200">
        <f t="shared" si="5"/>
        <v>0</v>
      </c>
      <c r="H31" s="200"/>
      <c r="I31" s="200">
        <f t="shared" si="5"/>
        <v>0</v>
      </c>
    </row>
    <row r="32" spans="1:9" ht="21.75" thickTop="1">
      <c r="A32" s="169" t="s">
        <v>245</v>
      </c>
      <c r="B32" s="210"/>
      <c r="C32" s="210"/>
      <c r="D32" s="210"/>
      <c r="E32" s="210"/>
      <c r="F32" s="210"/>
      <c r="G32" s="210"/>
      <c r="H32" s="210"/>
      <c r="I32" s="210"/>
    </row>
    <row r="33" spans="1:9" ht="21">
      <c r="A33" s="181" t="s">
        <v>246</v>
      </c>
      <c r="B33" s="193"/>
      <c r="C33" s="193">
        <v>500</v>
      </c>
      <c r="D33" s="182" t="s">
        <v>208</v>
      </c>
      <c r="E33" s="182" t="s">
        <v>208</v>
      </c>
      <c r="F33" s="180"/>
      <c r="G33" s="188">
        <f>SUM(C33:F33)</f>
        <v>500</v>
      </c>
      <c r="H33" s="180" t="s">
        <v>205</v>
      </c>
      <c r="I33" s="188">
        <f>SUM(G33)</f>
        <v>500</v>
      </c>
    </row>
    <row r="34" spans="1:9" ht="21">
      <c r="A34" s="181"/>
      <c r="B34" s="193"/>
      <c r="C34" s="193"/>
      <c r="D34" s="182"/>
      <c r="E34" s="180"/>
      <c r="F34" s="180"/>
      <c r="G34" s="188"/>
      <c r="H34" s="180"/>
      <c r="I34" s="188"/>
    </row>
    <row r="35" spans="1:9" ht="21.75" thickBot="1">
      <c r="A35" s="169"/>
      <c r="B35" s="200">
        <f aca="true" t="shared" si="6" ref="B35:G35">SUM(B33:B34)</f>
        <v>0</v>
      </c>
      <c r="C35" s="200">
        <f t="shared" si="6"/>
        <v>500</v>
      </c>
      <c r="D35" s="200">
        <f t="shared" si="6"/>
        <v>0</v>
      </c>
      <c r="E35" s="200">
        <f t="shared" si="6"/>
        <v>0</v>
      </c>
      <c r="F35" s="200">
        <f t="shared" si="6"/>
        <v>0</v>
      </c>
      <c r="G35" s="200">
        <f t="shared" si="6"/>
        <v>500</v>
      </c>
      <c r="H35" s="200"/>
      <c r="I35" s="200">
        <f>SUM(I33:I34)</f>
        <v>500</v>
      </c>
    </row>
    <row r="36" spans="1:9" ht="21.75" thickTop="1">
      <c r="A36" s="169" t="s">
        <v>230</v>
      </c>
      <c r="B36" s="210"/>
      <c r="C36" s="210"/>
      <c r="D36" s="210"/>
      <c r="E36" s="210"/>
      <c r="F36" s="210"/>
      <c r="G36" s="210"/>
      <c r="H36" s="210"/>
      <c r="I36" s="210"/>
    </row>
    <row r="37" spans="1:9" ht="21">
      <c r="A37" s="181" t="s">
        <v>231</v>
      </c>
      <c r="B37" s="193"/>
      <c r="C37" s="193"/>
      <c r="D37" s="182" t="s">
        <v>208</v>
      </c>
      <c r="E37" s="182" t="s">
        <v>208</v>
      </c>
      <c r="F37" s="182" t="s">
        <v>208</v>
      </c>
      <c r="G37" s="188">
        <f>SUM(C37:F37)</f>
        <v>0</v>
      </c>
      <c r="H37" s="180"/>
      <c r="I37" s="188"/>
    </row>
    <row r="38" spans="1:9" ht="21">
      <c r="A38" s="181" t="s">
        <v>232</v>
      </c>
      <c r="B38" s="193"/>
      <c r="C38" s="193"/>
      <c r="D38" s="182" t="s">
        <v>208</v>
      </c>
      <c r="E38" s="182" t="s">
        <v>208</v>
      </c>
      <c r="F38" s="182" t="s">
        <v>208</v>
      </c>
      <c r="G38" s="188">
        <f>SUM(C38:F38)</f>
        <v>0</v>
      </c>
      <c r="H38" s="180"/>
      <c r="I38" s="188"/>
    </row>
    <row r="39" spans="1:9" ht="21">
      <c r="A39" s="181" t="s">
        <v>233</v>
      </c>
      <c r="B39" s="199">
        <v>400</v>
      </c>
      <c r="C39" s="199"/>
      <c r="D39" s="182" t="s">
        <v>208</v>
      </c>
      <c r="E39" s="182" t="s">
        <v>208</v>
      </c>
      <c r="F39" s="182" t="s">
        <v>208</v>
      </c>
      <c r="G39" s="195">
        <f>SUM(C39:F39)</f>
        <v>0</v>
      </c>
      <c r="H39" s="196" t="s">
        <v>208</v>
      </c>
      <c r="I39" s="195">
        <f>SUM(B39-G39)</f>
        <v>400</v>
      </c>
    </row>
    <row r="40" spans="1:9" ht="21.75" thickBot="1">
      <c r="A40" s="181"/>
      <c r="B40" s="200">
        <f>SUM(B37:B39)</f>
        <v>400</v>
      </c>
      <c r="C40" s="200">
        <f>SUM(C37:C39)</f>
        <v>0</v>
      </c>
      <c r="D40" s="200">
        <f aca="true" t="shared" si="7" ref="D40:I40">SUM(D37:D39)</f>
        <v>0</v>
      </c>
      <c r="E40" s="200">
        <f t="shared" si="7"/>
        <v>0</v>
      </c>
      <c r="F40" s="200">
        <f t="shared" si="7"/>
        <v>0</v>
      </c>
      <c r="G40" s="200">
        <f t="shared" si="7"/>
        <v>0</v>
      </c>
      <c r="H40" s="200"/>
      <c r="I40" s="200">
        <f t="shared" si="7"/>
        <v>400</v>
      </c>
    </row>
    <row r="41" spans="1:9" ht="21.75" thickTop="1">
      <c r="A41" s="233"/>
      <c r="B41" s="234"/>
      <c r="C41" s="234"/>
      <c r="D41" s="234"/>
      <c r="E41" s="234"/>
      <c r="F41" s="234"/>
      <c r="G41" s="234"/>
      <c r="H41" s="234"/>
      <c r="I41" s="234"/>
    </row>
    <row r="42" spans="1:9" ht="21">
      <c r="A42" s="245">
        <v>2</v>
      </c>
      <c r="B42" s="245"/>
      <c r="C42" s="245"/>
      <c r="D42" s="245"/>
      <c r="E42" s="245"/>
      <c r="F42" s="245"/>
      <c r="G42" s="245"/>
      <c r="H42" s="245"/>
      <c r="I42" s="245"/>
    </row>
    <row r="43" spans="1:9" ht="21">
      <c r="A43" s="248" t="s">
        <v>1</v>
      </c>
      <c r="B43" s="190" t="s">
        <v>6</v>
      </c>
      <c r="C43" s="190"/>
      <c r="D43" s="248" t="s">
        <v>302</v>
      </c>
      <c r="E43" s="248" t="s">
        <v>303</v>
      </c>
      <c r="F43" s="248" t="s">
        <v>304</v>
      </c>
      <c r="G43" s="248" t="s">
        <v>204</v>
      </c>
      <c r="H43" s="190" t="s">
        <v>205</v>
      </c>
      <c r="I43" s="190" t="s">
        <v>206</v>
      </c>
    </row>
    <row r="44" spans="1:9" ht="21">
      <c r="A44" s="249"/>
      <c r="B44" s="191" t="s">
        <v>207</v>
      </c>
      <c r="C44" s="191"/>
      <c r="D44" s="249"/>
      <c r="E44" s="249"/>
      <c r="F44" s="249"/>
      <c r="G44" s="249"/>
      <c r="H44" s="191" t="s">
        <v>208</v>
      </c>
      <c r="I44" s="191" t="s">
        <v>209</v>
      </c>
    </row>
    <row r="45" spans="1:9" ht="21">
      <c r="A45" s="232" t="s">
        <v>234</v>
      </c>
      <c r="B45" s="197"/>
      <c r="C45" s="197"/>
      <c r="D45" s="198"/>
      <c r="E45" s="198"/>
      <c r="F45" s="198"/>
      <c r="G45" s="197"/>
      <c r="H45" s="198"/>
      <c r="I45" s="197"/>
    </row>
    <row r="46" spans="1:9" ht="21">
      <c r="A46" s="189" t="s">
        <v>235</v>
      </c>
      <c r="B46" s="195">
        <v>13399480</v>
      </c>
      <c r="C46" s="195">
        <v>2224160</v>
      </c>
      <c r="D46" s="196" t="s">
        <v>208</v>
      </c>
      <c r="E46" s="196">
        <v>9619800</v>
      </c>
      <c r="F46" s="196" t="s">
        <v>208</v>
      </c>
      <c r="G46" s="195">
        <f>SUM(C46:F46)</f>
        <v>11843960</v>
      </c>
      <c r="H46" s="185" t="s">
        <v>208</v>
      </c>
      <c r="I46" s="195">
        <f>SUM(B46-G46)</f>
        <v>1555520</v>
      </c>
    </row>
    <row r="47" spans="1:9" ht="21.75" thickBot="1">
      <c r="A47" s="181"/>
      <c r="B47" s="187">
        <f>SUM(B46)</f>
        <v>13399480</v>
      </c>
      <c r="C47" s="187">
        <f>SUM(C46)</f>
        <v>2224160</v>
      </c>
      <c r="D47" s="281">
        <f>SUM(D46)</f>
        <v>0</v>
      </c>
      <c r="E47" s="281">
        <f>SUM(E46)</f>
        <v>9619800</v>
      </c>
      <c r="F47" s="282">
        <f>SUM(F46)</f>
        <v>0</v>
      </c>
      <c r="G47" s="187">
        <f>SUM(G46)</f>
        <v>11843960</v>
      </c>
      <c r="H47" s="185" t="s">
        <v>208</v>
      </c>
      <c r="I47" s="187">
        <f>SUM(B47-G47)</f>
        <v>1555520</v>
      </c>
    </row>
    <row r="48" spans="1:9" ht="22.5" thickBot="1" thickTop="1">
      <c r="A48" s="283" t="s">
        <v>236</v>
      </c>
      <c r="B48" s="284">
        <v>21961900</v>
      </c>
      <c r="C48" s="284">
        <f>SUM(C20+C25+C28+C31+C35+C40+C47)</f>
        <v>4678413.02</v>
      </c>
      <c r="D48" s="285">
        <f>SUM(D20+D25+D28+D31+D35+D40+D47)</f>
        <v>507645.9</v>
      </c>
      <c r="E48" s="285">
        <f>SUM(E20+E25+E28+E31+E35+E40+E47)</f>
        <v>10096590.93</v>
      </c>
      <c r="F48" s="286">
        <f>SUM(F20+F25+F28+F31+F35+F40+F47)</f>
        <v>1333619.52</v>
      </c>
      <c r="G48" s="284">
        <f>SUM(G20+G25+G28+G31+G35+G40+G47)</f>
        <v>16616269.370000001</v>
      </c>
      <c r="H48" s="286"/>
      <c r="I48" s="284">
        <f>SUM(B48-G48)</f>
        <v>5345630.629999999</v>
      </c>
    </row>
    <row r="49" spans="1:9" ht="21.75" thickTop="1">
      <c r="A49" s="181" t="s">
        <v>238</v>
      </c>
      <c r="B49" s="197"/>
      <c r="C49" s="197"/>
      <c r="D49" s="198"/>
      <c r="E49" s="198"/>
      <c r="F49" s="198"/>
      <c r="G49" s="197"/>
      <c r="H49" s="198"/>
      <c r="I49" s="197"/>
    </row>
    <row r="50" spans="1:9" ht="21">
      <c r="A50" s="189" t="s">
        <v>316</v>
      </c>
      <c r="B50" s="188"/>
      <c r="C50" s="182" t="s">
        <v>208</v>
      </c>
      <c r="D50" s="180">
        <v>24000</v>
      </c>
      <c r="E50" s="182" t="s">
        <v>208</v>
      </c>
      <c r="F50" s="182" t="s">
        <v>208</v>
      </c>
      <c r="G50" s="188">
        <f>SUM(C50:F50)</f>
        <v>24000</v>
      </c>
      <c r="H50" s="198" t="s">
        <v>205</v>
      </c>
      <c r="I50" s="188">
        <f>SUM(G50)</f>
        <v>24000</v>
      </c>
    </row>
    <row r="51" spans="1:9" ht="21">
      <c r="A51" s="189" t="s">
        <v>242</v>
      </c>
      <c r="B51" s="188"/>
      <c r="C51" s="188">
        <v>1476000</v>
      </c>
      <c r="D51" s="182" t="s">
        <v>208</v>
      </c>
      <c r="E51" s="182" t="s">
        <v>208</v>
      </c>
      <c r="F51" s="180">
        <v>738000</v>
      </c>
      <c r="G51" s="188">
        <f>SUM(C51:F51)</f>
        <v>2214000</v>
      </c>
      <c r="H51" s="198" t="s">
        <v>205</v>
      </c>
      <c r="I51" s="188">
        <f>SUM(G51)</f>
        <v>2214000</v>
      </c>
    </row>
    <row r="52" spans="1:9" ht="21">
      <c r="A52" s="189" t="s">
        <v>243</v>
      </c>
      <c r="B52" s="188"/>
      <c r="C52" s="188">
        <v>55659</v>
      </c>
      <c r="D52" s="182">
        <v>18553</v>
      </c>
      <c r="E52" s="180">
        <v>19553</v>
      </c>
      <c r="F52" s="180">
        <v>19553</v>
      </c>
      <c r="G52" s="188">
        <f>SUM(C52:F52)</f>
        <v>113318</v>
      </c>
      <c r="H52" s="198" t="s">
        <v>205</v>
      </c>
      <c r="I52" s="188">
        <f>SUM(G52)</f>
        <v>113318</v>
      </c>
    </row>
    <row r="53" spans="1:9" ht="21">
      <c r="A53" s="189" t="s">
        <v>244</v>
      </c>
      <c r="B53" s="188"/>
      <c r="C53" s="188">
        <v>50676</v>
      </c>
      <c r="D53" s="182" t="s">
        <v>208</v>
      </c>
      <c r="E53" s="180">
        <v>34440</v>
      </c>
      <c r="F53" s="182">
        <v>17220</v>
      </c>
      <c r="G53" s="188">
        <f>SUM(C53:F53)</f>
        <v>102336</v>
      </c>
      <c r="H53" s="198" t="s">
        <v>205</v>
      </c>
      <c r="I53" s="188">
        <f>SUM(G53)</f>
        <v>102336</v>
      </c>
    </row>
    <row r="54" spans="1:9" ht="21">
      <c r="A54" s="189" t="s">
        <v>317</v>
      </c>
      <c r="B54" s="208"/>
      <c r="C54" s="182" t="s">
        <v>208</v>
      </c>
      <c r="D54" s="182" t="s">
        <v>208</v>
      </c>
      <c r="E54" s="182" t="s">
        <v>208</v>
      </c>
      <c r="F54" s="209">
        <v>860000</v>
      </c>
      <c r="G54" s="188">
        <f>SUM(C54:F54)</f>
        <v>860000</v>
      </c>
      <c r="H54" s="198" t="s">
        <v>205</v>
      </c>
      <c r="I54" s="208">
        <f>SUM(G54)</f>
        <v>860000</v>
      </c>
    </row>
    <row r="55" spans="1:9" ht="21.75" thickBot="1">
      <c r="A55" s="181"/>
      <c r="B55" s="187"/>
      <c r="C55" s="187">
        <f>SUM(C50:C54)</f>
        <v>1582335</v>
      </c>
      <c r="D55" s="187">
        <f>SUM(D50:D54)</f>
        <v>42553</v>
      </c>
      <c r="E55" s="187">
        <f>SUM(E50:E54)</f>
        <v>53993</v>
      </c>
      <c r="F55" s="187">
        <f>SUM(F50:F54)</f>
        <v>1634773</v>
      </c>
      <c r="G55" s="187">
        <f>SUM(G50:G54)</f>
        <v>3313654</v>
      </c>
      <c r="H55" s="198" t="s">
        <v>205</v>
      </c>
      <c r="I55" s="187">
        <f>SUM(G55)</f>
        <v>3313654</v>
      </c>
    </row>
    <row r="56" spans="1:9" ht="21.75" thickTop="1">
      <c r="A56" s="184"/>
      <c r="B56" s="202"/>
      <c r="C56" s="202"/>
      <c r="D56" s="202"/>
      <c r="E56" s="202"/>
      <c r="F56" s="202"/>
      <c r="G56" s="202"/>
      <c r="H56" s="202"/>
      <c r="I56" s="202"/>
    </row>
    <row r="57" spans="1:9" ht="21.75" thickBot="1">
      <c r="A57" s="186" t="s">
        <v>319</v>
      </c>
      <c r="B57" s="201"/>
      <c r="C57" s="201">
        <f>SUM(C48+C55)</f>
        <v>6260748.02</v>
      </c>
      <c r="D57" s="201">
        <f>SUM(D48+D55)</f>
        <v>550198.9</v>
      </c>
      <c r="E57" s="201">
        <f>SUM(E48+E55)</f>
        <v>10150583.93</v>
      </c>
      <c r="F57" s="201">
        <f>SUM(F48+F55)</f>
        <v>2968392.52</v>
      </c>
      <c r="G57" s="201">
        <f>SUM(G48+G55)</f>
        <v>19929923.37</v>
      </c>
      <c r="H57" s="201"/>
      <c r="I57" s="201"/>
    </row>
    <row r="58" ht="21.75" thickTop="1"/>
  </sheetData>
  <mergeCells count="14">
    <mergeCell ref="G43:G44"/>
    <mergeCell ref="A43:A44"/>
    <mergeCell ref="D43:D44"/>
    <mergeCell ref="E43:E44"/>
    <mergeCell ref="F43:F44"/>
    <mergeCell ref="A42:I42"/>
    <mergeCell ref="A1:I1"/>
    <mergeCell ref="A2:I2"/>
    <mergeCell ref="A3:I3"/>
    <mergeCell ref="A4:A5"/>
    <mergeCell ref="G4:G5"/>
    <mergeCell ref="D4:D5"/>
    <mergeCell ref="E4:E5"/>
    <mergeCell ref="F4:F5"/>
  </mergeCells>
  <printOptions/>
  <pageMargins left="0.1968503937007874" right="0" top="0.4724409448818898" bottom="0.4724409448818898" header="0.31496062992125984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workbookViewId="0" topLeftCell="A1">
      <selection activeCell="M13" sqref="M13"/>
    </sheetView>
  </sheetViews>
  <sheetFormatPr defaultColWidth="9.140625" defaultRowHeight="12.75"/>
  <cols>
    <col min="1" max="1" width="6.00390625" style="0" customWidth="1"/>
    <col min="2" max="2" width="23.7109375" style="0" customWidth="1"/>
    <col min="3" max="3" width="20.7109375" style="0" customWidth="1"/>
    <col min="4" max="5" width="12.7109375" style="119" customWidth="1"/>
    <col min="6" max="8" width="12.7109375" style="0" customWidth="1"/>
    <col min="9" max="9" width="12.7109375" style="131" customWidth="1"/>
    <col min="10" max="10" width="12.7109375" style="119" customWidth="1"/>
  </cols>
  <sheetData>
    <row r="1" spans="1:10" ht="12.75">
      <c r="A1" s="251" t="s">
        <v>199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2.75">
      <c r="A2" s="251" t="s">
        <v>251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 ht="12.75">
      <c r="A3" s="252" t="s">
        <v>301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 ht="15.7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</row>
    <row r="5" spans="1:10" ht="15.75" customHeight="1">
      <c r="A5" s="51" t="s">
        <v>7</v>
      </c>
      <c r="B5" s="52" t="s">
        <v>0</v>
      </c>
      <c r="C5" s="253" t="s">
        <v>5</v>
      </c>
      <c r="D5" s="51" t="s">
        <v>6</v>
      </c>
      <c r="E5" s="51"/>
      <c r="F5" s="253" t="s">
        <v>302</v>
      </c>
      <c r="G5" s="253" t="s">
        <v>303</v>
      </c>
      <c r="H5" s="253" t="s">
        <v>304</v>
      </c>
      <c r="I5" s="120" t="s">
        <v>105</v>
      </c>
      <c r="J5" s="253" t="s">
        <v>107</v>
      </c>
    </row>
    <row r="6" spans="1:10" ht="15.75" customHeight="1">
      <c r="A6" s="53" t="s">
        <v>8</v>
      </c>
      <c r="B6" s="54" t="s">
        <v>1</v>
      </c>
      <c r="C6" s="254"/>
      <c r="D6" s="55" t="s">
        <v>35</v>
      </c>
      <c r="E6" s="55"/>
      <c r="F6" s="257"/>
      <c r="G6" s="257"/>
      <c r="H6" s="255"/>
      <c r="I6" s="121" t="s">
        <v>106</v>
      </c>
      <c r="J6" s="255"/>
    </row>
    <row r="7" spans="1:10" ht="13.5" customHeight="1">
      <c r="A7" s="24">
        <v>100</v>
      </c>
      <c r="B7" s="2" t="s">
        <v>11</v>
      </c>
      <c r="C7" s="10"/>
      <c r="D7" s="68"/>
      <c r="E7" s="244"/>
      <c r="F7" s="86"/>
      <c r="G7" s="87"/>
      <c r="H7" s="33"/>
      <c r="I7" s="122"/>
      <c r="J7" s="64"/>
    </row>
    <row r="8" spans="1:10" ht="15.75" customHeight="1">
      <c r="A8" s="25" t="s">
        <v>64</v>
      </c>
      <c r="B8" s="4" t="s">
        <v>12</v>
      </c>
      <c r="C8" s="4"/>
      <c r="D8" s="81">
        <v>283200</v>
      </c>
      <c r="E8" s="81">
        <v>70800</v>
      </c>
      <c r="F8" s="182">
        <v>23600</v>
      </c>
      <c r="G8" s="182">
        <v>23600</v>
      </c>
      <c r="H8" s="182">
        <v>23600</v>
      </c>
      <c r="I8" s="123">
        <f>SUM(E8:H8)</f>
        <v>141600</v>
      </c>
      <c r="J8" s="42">
        <f aca="true" t="shared" si="0" ref="J8:J15">SUM(D8-I8)</f>
        <v>141600</v>
      </c>
    </row>
    <row r="9" spans="1:10" ht="15.75" customHeight="1">
      <c r="A9" s="25" t="s">
        <v>62</v>
      </c>
      <c r="B9" s="4" t="s">
        <v>9</v>
      </c>
      <c r="C9" s="4"/>
      <c r="D9" s="81">
        <v>694000</v>
      </c>
      <c r="E9" s="81">
        <v>147450</v>
      </c>
      <c r="F9" s="182">
        <v>49150</v>
      </c>
      <c r="G9" s="182">
        <v>49150</v>
      </c>
      <c r="H9" s="182">
        <v>49150</v>
      </c>
      <c r="I9" s="123">
        <f>SUM(E9:H9)</f>
        <v>294900</v>
      </c>
      <c r="J9" s="42">
        <f t="shared" si="0"/>
        <v>399100</v>
      </c>
    </row>
    <row r="10" spans="1:10" ht="15.75" customHeight="1">
      <c r="A10" s="25" t="s">
        <v>63</v>
      </c>
      <c r="B10" s="21" t="s">
        <v>287</v>
      </c>
      <c r="C10" s="4"/>
      <c r="D10" s="81">
        <v>112560</v>
      </c>
      <c r="E10" s="81">
        <v>22590</v>
      </c>
      <c r="F10" s="182">
        <v>6840</v>
      </c>
      <c r="G10" s="182">
        <v>6840</v>
      </c>
      <c r="H10" s="182">
        <v>6840</v>
      </c>
      <c r="I10" s="123">
        <f>SUM(E10:H10)</f>
        <v>43110</v>
      </c>
      <c r="J10" s="42">
        <f t="shared" si="0"/>
        <v>69450</v>
      </c>
    </row>
    <row r="11" spans="1:10" ht="15.75" customHeight="1">
      <c r="A11" s="25" t="s">
        <v>75</v>
      </c>
      <c r="B11" s="4" t="s">
        <v>13</v>
      </c>
      <c r="C11" s="4"/>
      <c r="D11" s="81">
        <v>42000</v>
      </c>
      <c r="E11" s="81">
        <v>10500</v>
      </c>
      <c r="F11" s="182">
        <v>3500</v>
      </c>
      <c r="G11" s="182">
        <v>3500</v>
      </c>
      <c r="H11" s="182">
        <v>3500</v>
      </c>
      <c r="I11" s="123">
        <f>SUM(E11:H11)</f>
        <v>21000</v>
      </c>
      <c r="J11" s="42">
        <f t="shared" si="0"/>
        <v>21000</v>
      </c>
    </row>
    <row r="12" spans="1:10" ht="15.75" customHeight="1">
      <c r="A12" s="25" t="s">
        <v>104</v>
      </c>
      <c r="B12" s="4" t="s">
        <v>117</v>
      </c>
      <c r="C12" s="4"/>
      <c r="D12" s="83">
        <v>68400</v>
      </c>
      <c r="E12" s="83">
        <v>17100</v>
      </c>
      <c r="F12" s="182">
        <v>5700</v>
      </c>
      <c r="G12" s="182">
        <v>5700</v>
      </c>
      <c r="H12" s="182">
        <v>5700</v>
      </c>
      <c r="I12" s="123">
        <f>SUM(E12:H12)</f>
        <v>34200</v>
      </c>
      <c r="J12" s="42">
        <f t="shared" si="0"/>
        <v>34200</v>
      </c>
    </row>
    <row r="13" spans="1:10" ht="15.75" customHeight="1">
      <c r="A13" s="25" t="s">
        <v>288</v>
      </c>
      <c r="B13" s="21" t="s">
        <v>289</v>
      </c>
      <c r="C13" s="4"/>
      <c r="D13" s="83">
        <v>180000</v>
      </c>
      <c r="E13" s="182" t="s">
        <v>208</v>
      </c>
      <c r="F13" s="182" t="s">
        <v>208</v>
      </c>
      <c r="G13" s="182">
        <v>25000</v>
      </c>
      <c r="H13" s="182">
        <v>5000</v>
      </c>
      <c r="I13" s="123">
        <f>SUM(F13:H13)</f>
        <v>30000</v>
      </c>
      <c r="J13" s="42">
        <f t="shared" si="0"/>
        <v>150000</v>
      </c>
    </row>
    <row r="14" spans="1:10" ht="15.75" customHeight="1">
      <c r="A14" s="25"/>
      <c r="B14" s="4" t="s">
        <v>274</v>
      </c>
      <c r="C14" s="4"/>
      <c r="D14" s="83">
        <v>8280</v>
      </c>
      <c r="E14" s="182" t="s">
        <v>208</v>
      </c>
      <c r="F14" s="182">
        <v>690</v>
      </c>
      <c r="G14" s="182">
        <v>690</v>
      </c>
      <c r="H14" s="182">
        <v>690</v>
      </c>
      <c r="I14" s="123">
        <f>SUM(F14:H14)</f>
        <v>2070</v>
      </c>
      <c r="J14" s="42">
        <f t="shared" si="0"/>
        <v>6210</v>
      </c>
    </row>
    <row r="15" spans="1:10" ht="15.75" customHeight="1" thickBot="1">
      <c r="A15" s="12"/>
      <c r="B15" s="4"/>
      <c r="C15" s="4"/>
      <c r="D15" s="80">
        <f>SUM(D8:D14)</f>
        <v>1388440</v>
      </c>
      <c r="E15" s="80">
        <f>SUM(E8:E14)</f>
        <v>268440</v>
      </c>
      <c r="F15" s="80">
        <f>SUM(F8:F14)</f>
        <v>89480</v>
      </c>
      <c r="G15" s="80">
        <f>SUM(G8:G14)</f>
        <v>114480</v>
      </c>
      <c r="H15" s="80">
        <f>SUM(H8:H14)</f>
        <v>94480</v>
      </c>
      <c r="I15" s="80">
        <f>SUM(I8:I14)</f>
        <v>566880</v>
      </c>
      <c r="J15" s="80">
        <f t="shared" si="0"/>
        <v>821560</v>
      </c>
    </row>
    <row r="16" spans="1:10" ht="13.5" customHeight="1" thickTop="1">
      <c r="A16" s="12" t="s">
        <v>99</v>
      </c>
      <c r="B16" s="9" t="s">
        <v>53</v>
      </c>
      <c r="C16" s="4"/>
      <c r="D16" s="81"/>
      <c r="E16" s="81"/>
      <c r="F16" s="5"/>
      <c r="G16" s="42"/>
      <c r="H16" s="9"/>
      <c r="I16" s="123"/>
      <c r="J16" s="9"/>
    </row>
    <row r="17" spans="1:10" ht="15.75" customHeight="1">
      <c r="A17" s="25" t="s">
        <v>189</v>
      </c>
      <c r="B17" s="4" t="s">
        <v>53</v>
      </c>
      <c r="C17" s="4"/>
      <c r="D17" s="81">
        <v>229200</v>
      </c>
      <c r="E17" s="81">
        <v>55659</v>
      </c>
      <c r="F17" s="182">
        <v>18553</v>
      </c>
      <c r="G17" s="182">
        <v>18553</v>
      </c>
      <c r="H17" s="182">
        <v>18553</v>
      </c>
      <c r="I17" s="123">
        <f>SUM(E17:H17)</f>
        <v>111318</v>
      </c>
      <c r="J17" s="42">
        <f>SUM(D17-I17)</f>
        <v>117882</v>
      </c>
    </row>
    <row r="18" spans="1:10" ht="15.75" customHeight="1">
      <c r="A18" s="25" t="s">
        <v>290</v>
      </c>
      <c r="B18" s="21" t="s">
        <v>289</v>
      </c>
      <c r="C18" s="4"/>
      <c r="D18" s="83">
        <v>30000</v>
      </c>
      <c r="E18" s="182" t="s">
        <v>208</v>
      </c>
      <c r="F18" s="182" t="s">
        <v>208</v>
      </c>
      <c r="G18" s="182">
        <v>5000</v>
      </c>
      <c r="H18" s="182">
        <v>1000</v>
      </c>
      <c r="I18" s="123">
        <f>SUM(F18:H18)</f>
        <v>6000</v>
      </c>
      <c r="J18" s="42">
        <f>SUM(D18-I18)</f>
        <v>24000</v>
      </c>
    </row>
    <row r="19" spans="1:10" ht="15.75" customHeight="1" thickBot="1">
      <c r="A19" s="25"/>
      <c r="B19" s="4"/>
      <c r="C19" s="4"/>
      <c r="D19" s="80">
        <f aca="true" t="shared" si="1" ref="D19:J19">SUM(D17:D18)</f>
        <v>259200</v>
      </c>
      <c r="E19" s="80">
        <f>SUM(E17:E18)</f>
        <v>55659</v>
      </c>
      <c r="F19" s="80">
        <f t="shared" si="1"/>
        <v>18553</v>
      </c>
      <c r="G19" s="80">
        <f t="shared" si="1"/>
        <v>23553</v>
      </c>
      <c r="H19" s="80">
        <f t="shared" si="1"/>
        <v>19553</v>
      </c>
      <c r="I19" s="124">
        <f t="shared" si="1"/>
        <v>117318</v>
      </c>
      <c r="J19" s="41">
        <f t="shared" si="1"/>
        <v>141882</v>
      </c>
    </row>
    <row r="20" spans="1:10" ht="13.5" customHeight="1" thickTop="1">
      <c r="A20" s="12" t="s">
        <v>65</v>
      </c>
      <c r="B20" s="9" t="s">
        <v>14</v>
      </c>
      <c r="C20" s="4"/>
      <c r="D20" s="81"/>
      <c r="E20" s="81"/>
      <c r="F20" s="5"/>
      <c r="G20" s="42"/>
      <c r="H20" s="42"/>
      <c r="I20" s="123"/>
      <c r="J20" s="42"/>
    </row>
    <row r="21" spans="1:10" ht="15.75" customHeight="1">
      <c r="A21" s="25" t="s">
        <v>190</v>
      </c>
      <c r="B21" s="4" t="s">
        <v>14</v>
      </c>
      <c r="C21" s="4" t="s">
        <v>119</v>
      </c>
      <c r="D21" s="81">
        <v>74600</v>
      </c>
      <c r="E21" s="81">
        <v>43470</v>
      </c>
      <c r="F21" s="182">
        <v>6210</v>
      </c>
      <c r="G21" s="182">
        <v>6210</v>
      </c>
      <c r="H21" s="182">
        <v>6210</v>
      </c>
      <c r="I21" s="123">
        <f>SUM(E21:H21)</f>
        <v>62100</v>
      </c>
      <c r="J21" s="42">
        <f aca="true" t="shared" si="2" ref="J21:J28">SUM(D21-I21)</f>
        <v>12500</v>
      </c>
    </row>
    <row r="22" spans="1:10" ht="15.75" customHeight="1">
      <c r="A22" s="25" t="s">
        <v>66</v>
      </c>
      <c r="B22" s="4" t="s">
        <v>14</v>
      </c>
      <c r="C22" s="4" t="s">
        <v>120</v>
      </c>
      <c r="D22" s="81">
        <v>122000</v>
      </c>
      <c r="E22" s="81">
        <v>15240</v>
      </c>
      <c r="F22" s="182">
        <v>5080</v>
      </c>
      <c r="G22" s="182">
        <v>5080</v>
      </c>
      <c r="H22" s="182">
        <v>5080</v>
      </c>
      <c r="I22" s="123">
        <f>SUM(E22:H22)</f>
        <v>30480</v>
      </c>
      <c r="J22" s="42">
        <f t="shared" si="2"/>
        <v>91520</v>
      </c>
    </row>
    <row r="23" spans="1:10" ht="15.75" customHeight="1">
      <c r="A23" s="25" t="s">
        <v>315</v>
      </c>
      <c r="B23" s="4" t="s">
        <v>14</v>
      </c>
      <c r="C23" s="4" t="s">
        <v>119</v>
      </c>
      <c r="D23" s="83"/>
      <c r="E23" s="83">
        <v>13930</v>
      </c>
      <c r="F23" s="182" t="s">
        <v>208</v>
      </c>
      <c r="G23" s="182">
        <v>24840</v>
      </c>
      <c r="H23" s="182" t="s">
        <v>208</v>
      </c>
      <c r="I23" s="123">
        <f>SUM(E23:H23)</f>
        <v>38770</v>
      </c>
      <c r="J23" s="42"/>
    </row>
    <row r="24" spans="1:10" ht="15.75" customHeight="1">
      <c r="A24" s="25" t="s">
        <v>295</v>
      </c>
      <c r="B24" s="21" t="s">
        <v>287</v>
      </c>
      <c r="C24" s="4" t="s">
        <v>119</v>
      </c>
      <c r="D24" s="83">
        <v>23880</v>
      </c>
      <c r="E24" s="83">
        <v>4500</v>
      </c>
      <c r="F24" s="182">
        <v>1990</v>
      </c>
      <c r="G24" s="182">
        <v>1990</v>
      </c>
      <c r="H24" s="182">
        <v>1990</v>
      </c>
      <c r="I24" s="123">
        <f>SUM(E24:H24)</f>
        <v>10470</v>
      </c>
      <c r="J24" s="42">
        <f t="shared" si="2"/>
        <v>13410</v>
      </c>
    </row>
    <row r="25" spans="1:10" ht="15.75" customHeight="1">
      <c r="A25" s="25" t="s">
        <v>294</v>
      </c>
      <c r="B25" s="21" t="s">
        <v>287</v>
      </c>
      <c r="C25" s="4" t="s">
        <v>120</v>
      </c>
      <c r="D25" s="83">
        <v>36000</v>
      </c>
      <c r="E25" s="182" t="s">
        <v>208</v>
      </c>
      <c r="F25" s="182">
        <v>1500</v>
      </c>
      <c r="G25" s="182">
        <v>1500</v>
      </c>
      <c r="H25" s="182">
        <v>1500</v>
      </c>
      <c r="I25" s="123">
        <f>SUM(E25:H25)</f>
        <v>4500</v>
      </c>
      <c r="J25" s="42">
        <f t="shared" si="2"/>
        <v>31500</v>
      </c>
    </row>
    <row r="26" spans="1:10" ht="15.75" customHeight="1">
      <c r="A26" s="25" t="s">
        <v>314</v>
      </c>
      <c r="B26" s="21" t="s">
        <v>287</v>
      </c>
      <c r="C26" s="4" t="s">
        <v>119</v>
      </c>
      <c r="D26" s="83"/>
      <c r="E26" s="182" t="s">
        <v>208</v>
      </c>
      <c r="F26" s="182" t="s">
        <v>208</v>
      </c>
      <c r="G26" s="182">
        <v>7960</v>
      </c>
      <c r="H26" s="182" t="s">
        <v>208</v>
      </c>
      <c r="I26" s="123"/>
      <c r="J26" s="42"/>
    </row>
    <row r="27" spans="1:10" ht="15.75" customHeight="1">
      <c r="A27" s="25" t="s">
        <v>293</v>
      </c>
      <c r="B27" s="21" t="s">
        <v>289</v>
      </c>
      <c r="C27" s="4" t="s">
        <v>119</v>
      </c>
      <c r="D27" s="83">
        <v>90000</v>
      </c>
      <c r="E27" s="182" t="s">
        <v>208</v>
      </c>
      <c r="F27" s="182" t="s">
        <v>208</v>
      </c>
      <c r="G27" s="182">
        <v>15000</v>
      </c>
      <c r="H27" s="182">
        <v>1000</v>
      </c>
      <c r="I27" s="123">
        <f>SUM(F27:H27)</f>
        <v>16000</v>
      </c>
      <c r="J27" s="42">
        <f t="shared" si="2"/>
        <v>74000</v>
      </c>
    </row>
    <row r="28" spans="1:10" ht="15.75" customHeight="1">
      <c r="A28" s="25" t="s">
        <v>293</v>
      </c>
      <c r="B28" s="21" t="s">
        <v>289</v>
      </c>
      <c r="C28" s="4" t="s">
        <v>120</v>
      </c>
      <c r="D28" s="83">
        <v>60000</v>
      </c>
      <c r="E28" s="182" t="s">
        <v>208</v>
      </c>
      <c r="F28" s="182" t="s">
        <v>208</v>
      </c>
      <c r="G28" s="182">
        <v>5000</v>
      </c>
      <c r="H28" s="182">
        <v>1000</v>
      </c>
      <c r="I28" s="123">
        <f>SUM(F28:H28)</f>
        <v>6000</v>
      </c>
      <c r="J28" s="42">
        <f t="shared" si="2"/>
        <v>54000</v>
      </c>
    </row>
    <row r="29" spans="1:10" ht="15.75" customHeight="1" thickBot="1">
      <c r="A29" s="12"/>
      <c r="B29" s="4"/>
      <c r="C29" s="4"/>
      <c r="D29" s="80">
        <f>SUM(D21:D28)</f>
        <v>406480</v>
      </c>
      <c r="E29" s="80">
        <f>SUM(E21:E28)</f>
        <v>77140</v>
      </c>
      <c r="F29" s="80">
        <f>SUM(F21:F28)</f>
        <v>14780</v>
      </c>
      <c r="G29" s="80">
        <f>SUM(G21:G28)</f>
        <v>67580</v>
      </c>
      <c r="H29" s="80">
        <f>SUM(H21:H28)</f>
        <v>16780</v>
      </c>
      <c r="I29" s="124">
        <f>SUM(I21:I28)</f>
        <v>168320</v>
      </c>
      <c r="J29" s="41">
        <f>SUM(J21:J28)</f>
        <v>276930</v>
      </c>
    </row>
    <row r="30" spans="1:10" ht="13.5" customHeight="1" thickTop="1">
      <c r="A30" s="12" t="s">
        <v>68</v>
      </c>
      <c r="B30" s="9" t="s">
        <v>19</v>
      </c>
      <c r="C30" s="4"/>
      <c r="D30" s="81"/>
      <c r="E30" s="81"/>
      <c r="F30" s="5"/>
      <c r="G30" s="42"/>
      <c r="H30" s="42"/>
      <c r="I30" s="123"/>
      <c r="J30" s="42"/>
    </row>
    <row r="31" spans="1:10" ht="15.75" customHeight="1">
      <c r="A31" s="25" t="s">
        <v>69</v>
      </c>
      <c r="B31" s="4" t="s">
        <v>121</v>
      </c>
      <c r="C31" s="4"/>
      <c r="D31" s="81">
        <v>946200</v>
      </c>
      <c r="E31" s="81">
        <v>234896</v>
      </c>
      <c r="F31" s="5">
        <v>78850</v>
      </c>
      <c r="G31" s="5">
        <v>78850</v>
      </c>
      <c r="H31" s="5">
        <v>78850</v>
      </c>
      <c r="I31" s="123">
        <f>SUM(E31:H31)</f>
        <v>471446</v>
      </c>
      <c r="J31" s="42">
        <f>SUM(D31-I31)</f>
        <v>474754</v>
      </c>
    </row>
    <row r="32" spans="1:10" ht="15.75" customHeight="1">
      <c r="A32" s="25" t="s">
        <v>70</v>
      </c>
      <c r="B32" s="4" t="s">
        <v>15</v>
      </c>
      <c r="C32" s="4"/>
      <c r="D32" s="81">
        <v>42000</v>
      </c>
      <c r="E32" s="81">
        <v>5200</v>
      </c>
      <c r="F32" s="182" t="s">
        <v>208</v>
      </c>
      <c r="G32" s="182" t="s">
        <v>208</v>
      </c>
      <c r="H32" s="182" t="s">
        <v>208</v>
      </c>
      <c r="I32" s="123">
        <f>SUM(E32:H32)</f>
        <v>5200</v>
      </c>
      <c r="J32" s="42">
        <f aca="true" t="shared" si="3" ref="J32:J37">SUM(D32-I32)</f>
        <v>36800</v>
      </c>
    </row>
    <row r="33" spans="1:10" ht="15.75" customHeight="1">
      <c r="A33" s="25" t="s">
        <v>71</v>
      </c>
      <c r="B33" s="4" t="s">
        <v>16</v>
      </c>
      <c r="C33" s="4"/>
      <c r="D33" s="81">
        <v>20000</v>
      </c>
      <c r="E33" s="182" t="s">
        <v>208</v>
      </c>
      <c r="F33" s="182" t="s">
        <v>208</v>
      </c>
      <c r="G33" s="182" t="s">
        <v>208</v>
      </c>
      <c r="H33" s="182" t="s">
        <v>208</v>
      </c>
      <c r="I33" s="123">
        <f>SUM(F33:H33)</f>
        <v>0</v>
      </c>
      <c r="J33" s="42">
        <f t="shared" si="3"/>
        <v>20000</v>
      </c>
    </row>
    <row r="34" spans="1:10" ht="15.75" customHeight="1">
      <c r="A34" s="25" t="s">
        <v>72</v>
      </c>
      <c r="B34" s="4" t="s">
        <v>2</v>
      </c>
      <c r="C34" s="4"/>
      <c r="D34" s="81">
        <v>36000</v>
      </c>
      <c r="E34" s="81">
        <v>7500</v>
      </c>
      <c r="F34" s="182">
        <v>2500</v>
      </c>
      <c r="G34" s="182" t="s">
        <v>208</v>
      </c>
      <c r="H34" s="182">
        <v>5000</v>
      </c>
      <c r="I34" s="123">
        <f>SUM(E34:H34)</f>
        <v>15000</v>
      </c>
      <c r="J34" s="42">
        <f t="shared" si="3"/>
        <v>21000</v>
      </c>
    </row>
    <row r="35" spans="1:10" ht="15.75" customHeight="1">
      <c r="A35" s="25" t="s">
        <v>73</v>
      </c>
      <c r="B35" s="4" t="s">
        <v>17</v>
      </c>
      <c r="C35" s="4"/>
      <c r="D35" s="81">
        <v>20000</v>
      </c>
      <c r="E35" s="81">
        <v>3639</v>
      </c>
      <c r="F35" s="182" t="s">
        <v>208</v>
      </c>
      <c r="G35" s="182" t="s">
        <v>208</v>
      </c>
      <c r="H35" s="182" t="s">
        <v>208</v>
      </c>
      <c r="I35" s="123">
        <f>SUM(E35:H35)</f>
        <v>3639</v>
      </c>
      <c r="J35" s="42">
        <f t="shared" si="3"/>
        <v>16361</v>
      </c>
    </row>
    <row r="36" spans="1:10" ht="15.75" customHeight="1">
      <c r="A36" s="25" t="s">
        <v>74</v>
      </c>
      <c r="B36" s="4" t="s">
        <v>18</v>
      </c>
      <c r="C36" s="4"/>
      <c r="D36" s="81">
        <v>80000</v>
      </c>
      <c r="E36" s="81">
        <v>637</v>
      </c>
      <c r="F36" s="182">
        <v>992</v>
      </c>
      <c r="G36" s="182" t="s">
        <v>208</v>
      </c>
      <c r="H36" s="182" t="s">
        <v>208</v>
      </c>
      <c r="I36" s="123">
        <f>SUM(E36:H36)</f>
        <v>1629</v>
      </c>
      <c r="J36" s="42">
        <f t="shared" si="3"/>
        <v>78371</v>
      </c>
    </row>
    <row r="37" spans="1:10" ht="15.75" customHeight="1">
      <c r="A37" s="25" t="s">
        <v>192</v>
      </c>
      <c r="B37" s="4" t="s">
        <v>18</v>
      </c>
      <c r="C37" s="4" t="s">
        <v>122</v>
      </c>
      <c r="D37" s="132">
        <v>10000</v>
      </c>
      <c r="E37" s="182" t="s">
        <v>208</v>
      </c>
      <c r="F37" s="182" t="s">
        <v>208</v>
      </c>
      <c r="G37" s="182" t="s">
        <v>208</v>
      </c>
      <c r="H37" s="182" t="s">
        <v>208</v>
      </c>
      <c r="I37" s="123">
        <f>SUM(F37:H37)</f>
        <v>0</v>
      </c>
      <c r="J37" s="42">
        <f t="shared" si="3"/>
        <v>10000</v>
      </c>
    </row>
    <row r="38" spans="1:10" ht="15.75" customHeight="1">
      <c r="A38" s="264"/>
      <c r="B38" s="265"/>
      <c r="C38" s="265"/>
      <c r="D38" s="266">
        <f aca="true" t="shared" si="4" ref="D38:J38">SUM(D31:D37)</f>
        <v>1154200</v>
      </c>
      <c r="E38" s="266">
        <f>SUM(E31:E37)</f>
        <v>251872</v>
      </c>
      <c r="F38" s="266">
        <f t="shared" si="4"/>
        <v>82342</v>
      </c>
      <c r="G38" s="266">
        <f t="shared" si="4"/>
        <v>78850</v>
      </c>
      <c r="H38" s="266">
        <f t="shared" si="4"/>
        <v>83850</v>
      </c>
      <c r="I38" s="267">
        <f t="shared" si="4"/>
        <v>496914</v>
      </c>
      <c r="J38" s="268">
        <f t="shared" si="4"/>
        <v>657286</v>
      </c>
    </row>
    <row r="39" spans="1:10" ht="15.75" customHeight="1">
      <c r="A39" s="56" t="s">
        <v>7</v>
      </c>
      <c r="B39" s="52" t="s">
        <v>0</v>
      </c>
      <c r="C39" s="51" t="s">
        <v>5</v>
      </c>
      <c r="D39" s="59" t="s">
        <v>6</v>
      </c>
      <c r="E39" s="59"/>
      <c r="F39" s="253" t="s">
        <v>302</v>
      </c>
      <c r="G39" s="253" t="s">
        <v>303</v>
      </c>
      <c r="H39" s="253" t="s">
        <v>304</v>
      </c>
      <c r="I39" s="120" t="s">
        <v>105</v>
      </c>
      <c r="J39" s="253" t="s">
        <v>107</v>
      </c>
    </row>
    <row r="40" spans="1:10" ht="15.75" customHeight="1">
      <c r="A40" s="57" t="s">
        <v>8</v>
      </c>
      <c r="B40" s="54" t="s">
        <v>1</v>
      </c>
      <c r="C40" s="54"/>
      <c r="D40" s="84" t="s">
        <v>35</v>
      </c>
      <c r="E40" s="84"/>
      <c r="F40" s="257"/>
      <c r="G40" s="257"/>
      <c r="H40" s="255"/>
      <c r="I40" s="121" t="s">
        <v>106</v>
      </c>
      <c r="J40" s="255"/>
    </row>
    <row r="41" spans="1:10" ht="15.75" customHeight="1">
      <c r="A41" s="260" t="s">
        <v>76</v>
      </c>
      <c r="B41" s="2" t="s">
        <v>20</v>
      </c>
      <c r="C41" s="1"/>
      <c r="D41" s="85"/>
      <c r="E41" s="85"/>
      <c r="F41" s="3"/>
      <c r="G41" s="62"/>
      <c r="H41" s="62"/>
      <c r="I41" s="128"/>
      <c r="J41" s="62"/>
    </row>
    <row r="42" spans="1:10" ht="15.75" customHeight="1">
      <c r="A42" s="25" t="s">
        <v>193</v>
      </c>
      <c r="B42" s="4" t="s">
        <v>21</v>
      </c>
      <c r="C42" s="4"/>
      <c r="D42" s="81">
        <v>700000</v>
      </c>
      <c r="E42" s="81">
        <v>94048</v>
      </c>
      <c r="F42" s="182">
        <v>43365</v>
      </c>
      <c r="G42" s="182">
        <v>58480</v>
      </c>
      <c r="H42" s="182">
        <v>43954</v>
      </c>
      <c r="I42" s="126">
        <f>SUM(E42:H42)</f>
        <v>239847</v>
      </c>
      <c r="J42" s="43">
        <f>+D42-I42</f>
        <v>460153</v>
      </c>
    </row>
    <row r="43" spans="1:10" ht="15.75" customHeight="1" thickBot="1">
      <c r="A43" s="25"/>
      <c r="B43" s="4"/>
      <c r="C43" s="4"/>
      <c r="D43" s="80">
        <f aca="true" t="shared" si="5" ref="D43:J43">SUM(D42)</f>
        <v>700000</v>
      </c>
      <c r="E43" s="80">
        <f>SUM(E42)</f>
        <v>94048</v>
      </c>
      <c r="F43" s="80">
        <f t="shared" si="5"/>
        <v>43365</v>
      </c>
      <c r="G43" s="80">
        <f t="shared" si="5"/>
        <v>58480</v>
      </c>
      <c r="H43" s="80">
        <f t="shared" si="5"/>
        <v>43954</v>
      </c>
      <c r="I43" s="80">
        <f>SUM(I42)</f>
        <v>239847</v>
      </c>
      <c r="J43" s="80">
        <f t="shared" si="5"/>
        <v>460153</v>
      </c>
    </row>
    <row r="44" spans="1:10" ht="15.75" customHeight="1" thickTop="1">
      <c r="A44" s="25" t="s">
        <v>78</v>
      </c>
      <c r="B44" s="4" t="s">
        <v>22</v>
      </c>
      <c r="C44" s="4" t="s">
        <v>23</v>
      </c>
      <c r="D44" s="81">
        <v>100000</v>
      </c>
      <c r="E44" s="81">
        <v>5158.58</v>
      </c>
      <c r="F44" s="182" t="s">
        <v>208</v>
      </c>
      <c r="G44" s="182" t="s">
        <v>208</v>
      </c>
      <c r="H44" s="182" t="s">
        <v>208</v>
      </c>
      <c r="I44" s="143">
        <f>SUM(E44:H44)</f>
        <v>5158.58</v>
      </c>
      <c r="J44" s="45">
        <f>+D44-I44</f>
        <v>94841.42</v>
      </c>
    </row>
    <row r="45" spans="1:10" ht="15.75" customHeight="1">
      <c r="A45" s="25" t="s">
        <v>194</v>
      </c>
      <c r="B45" s="4" t="s">
        <v>22</v>
      </c>
      <c r="C45" s="4" t="s">
        <v>195</v>
      </c>
      <c r="D45" s="61">
        <v>71400</v>
      </c>
      <c r="E45" s="61"/>
      <c r="F45" s="182" t="s">
        <v>208</v>
      </c>
      <c r="G45" s="182" t="s">
        <v>208</v>
      </c>
      <c r="H45" s="182" t="s">
        <v>208</v>
      </c>
      <c r="I45" s="139">
        <f>SUM(F45:H45)</f>
        <v>0</v>
      </c>
      <c r="J45" s="48">
        <f>+D45-I45</f>
        <v>71400</v>
      </c>
    </row>
    <row r="46" spans="1:10" ht="15.75" customHeight="1" thickBot="1">
      <c r="A46" s="12"/>
      <c r="B46" s="4"/>
      <c r="C46" s="4"/>
      <c r="D46" s="80">
        <f aca="true" t="shared" si="6" ref="D46:J46">SUM(D44:D45)</f>
        <v>171400</v>
      </c>
      <c r="E46" s="80">
        <f>SUM(E44:E45)</f>
        <v>5158.58</v>
      </c>
      <c r="F46" s="80">
        <f t="shared" si="6"/>
        <v>0</v>
      </c>
      <c r="G46" s="80">
        <f t="shared" si="6"/>
        <v>0</v>
      </c>
      <c r="H46" s="80">
        <f t="shared" si="6"/>
        <v>0</v>
      </c>
      <c r="I46" s="124">
        <f t="shared" si="6"/>
        <v>5158.58</v>
      </c>
      <c r="J46" s="41">
        <f t="shared" si="6"/>
        <v>166241.41999999998</v>
      </c>
    </row>
    <row r="47" spans="1:10" ht="15.75" customHeight="1" thickTop="1">
      <c r="A47" s="25" t="s">
        <v>79</v>
      </c>
      <c r="B47" s="4" t="s">
        <v>24</v>
      </c>
      <c r="C47" s="4" t="s">
        <v>123</v>
      </c>
      <c r="D47" s="81">
        <v>60000</v>
      </c>
      <c r="E47" s="81">
        <v>20000</v>
      </c>
      <c r="F47" s="182" t="s">
        <v>208</v>
      </c>
      <c r="G47" s="182" t="s">
        <v>208</v>
      </c>
      <c r="H47" s="182"/>
      <c r="I47" s="140">
        <f>SUM(E47:H47)</f>
        <v>20000</v>
      </c>
      <c r="J47" s="42">
        <f>+D47-I47</f>
        <v>40000</v>
      </c>
    </row>
    <row r="48" spans="1:10" ht="15.75" customHeight="1">
      <c r="A48" s="25" t="s">
        <v>196</v>
      </c>
      <c r="B48" s="4" t="s">
        <v>24</v>
      </c>
      <c r="C48" s="4" t="s">
        <v>25</v>
      </c>
      <c r="D48" s="81">
        <v>55000</v>
      </c>
      <c r="E48" s="182" t="s">
        <v>208</v>
      </c>
      <c r="F48" s="182" t="s">
        <v>208</v>
      </c>
      <c r="G48" s="182" t="s">
        <v>208</v>
      </c>
      <c r="H48" s="182" t="s">
        <v>208</v>
      </c>
      <c r="I48" s="140">
        <f aca="true" t="shared" si="7" ref="I48:I55">SUM(F48:H48)</f>
        <v>0</v>
      </c>
      <c r="J48" s="42">
        <f aca="true" t="shared" si="8" ref="J48:J63">+D48-I48</f>
        <v>55000</v>
      </c>
    </row>
    <row r="49" spans="1:10" ht="15.75" customHeight="1">
      <c r="A49" s="25" t="s">
        <v>196</v>
      </c>
      <c r="B49" s="4" t="s">
        <v>24</v>
      </c>
      <c r="C49" s="4" t="s">
        <v>26</v>
      </c>
      <c r="D49" s="81">
        <v>100000</v>
      </c>
      <c r="E49" s="182" t="s">
        <v>208</v>
      </c>
      <c r="F49" s="182" t="s">
        <v>208</v>
      </c>
      <c r="G49" s="182" t="s">
        <v>208</v>
      </c>
      <c r="H49" s="182" t="s">
        <v>208</v>
      </c>
      <c r="I49" s="140">
        <f t="shared" si="7"/>
        <v>0</v>
      </c>
      <c r="J49" s="42">
        <f t="shared" si="8"/>
        <v>100000</v>
      </c>
    </row>
    <row r="50" spans="1:10" ht="15.75" customHeight="1">
      <c r="A50" s="25" t="s">
        <v>196</v>
      </c>
      <c r="B50" s="4" t="s">
        <v>24</v>
      </c>
      <c r="C50" s="4" t="s">
        <v>191</v>
      </c>
      <c r="D50" s="81">
        <v>250000</v>
      </c>
      <c r="E50" s="182" t="s">
        <v>208</v>
      </c>
      <c r="F50" s="182">
        <v>183400</v>
      </c>
      <c r="G50" s="182" t="s">
        <v>208</v>
      </c>
      <c r="H50" s="182" t="s">
        <v>208</v>
      </c>
      <c r="I50" s="140">
        <f t="shared" si="7"/>
        <v>183400</v>
      </c>
      <c r="J50" s="42">
        <f t="shared" si="8"/>
        <v>66600</v>
      </c>
    </row>
    <row r="51" spans="1:10" ht="15.75" customHeight="1">
      <c r="A51" s="25" t="s">
        <v>196</v>
      </c>
      <c r="B51" s="4" t="s">
        <v>24</v>
      </c>
      <c r="C51" s="4" t="s">
        <v>125</v>
      </c>
      <c r="D51" s="81">
        <v>150000</v>
      </c>
      <c r="E51" s="182" t="s">
        <v>208</v>
      </c>
      <c r="F51" s="182" t="s">
        <v>208</v>
      </c>
      <c r="G51" s="182" t="s">
        <v>208</v>
      </c>
      <c r="H51" s="182" t="s">
        <v>208</v>
      </c>
      <c r="I51" s="140">
        <f t="shared" si="7"/>
        <v>0</v>
      </c>
      <c r="J51" s="42">
        <f t="shared" si="8"/>
        <v>150000</v>
      </c>
    </row>
    <row r="52" spans="1:10" ht="15.75" customHeight="1">
      <c r="A52" s="25" t="s">
        <v>196</v>
      </c>
      <c r="B52" s="4" t="s">
        <v>24</v>
      </c>
      <c r="C52" s="4" t="s">
        <v>126</v>
      </c>
      <c r="D52" s="81">
        <v>100000</v>
      </c>
      <c r="E52" s="182" t="s">
        <v>208</v>
      </c>
      <c r="F52" s="182" t="s">
        <v>208</v>
      </c>
      <c r="G52" s="182" t="s">
        <v>208</v>
      </c>
      <c r="H52" s="182" t="s">
        <v>208</v>
      </c>
      <c r="I52" s="140">
        <f t="shared" si="7"/>
        <v>0</v>
      </c>
      <c r="J52" s="42">
        <f t="shared" si="8"/>
        <v>100000</v>
      </c>
    </row>
    <row r="53" spans="1:10" ht="15.75" customHeight="1">
      <c r="A53" s="25" t="s">
        <v>196</v>
      </c>
      <c r="B53" s="4" t="s">
        <v>24</v>
      </c>
      <c r="C53" s="4" t="s">
        <v>127</v>
      </c>
      <c r="D53" s="81">
        <v>20000</v>
      </c>
      <c r="E53" s="182" t="s">
        <v>208</v>
      </c>
      <c r="F53" s="182" t="s">
        <v>208</v>
      </c>
      <c r="G53" s="182" t="s">
        <v>208</v>
      </c>
      <c r="H53" s="182" t="s">
        <v>208</v>
      </c>
      <c r="I53" s="140">
        <f t="shared" si="7"/>
        <v>0</v>
      </c>
      <c r="J53" s="42">
        <f t="shared" si="8"/>
        <v>20000</v>
      </c>
    </row>
    <row r="54" spans="1:10" ht="15.75" customHeight="1">
      <c r="A54" s="25" t="s">
        <v>196</v>
      </c>
      <c r="B54" s="4" t="s">
        <v>24</v>
      </c>
      <c r="C54" s="4" t="s">
        <v>128</v>
      </c>
      <c r="D54" s="81">
        <v>30000</v>
      </c>
      <c r="E54" s="182" t="s">
        <v>208</v>
      </c>
      <c r="F54" s="182" t="s">
        <v>208</v>
      </c>
      <c r="G54" s="182" t="s">
        <v>208</v>
      </c>
      <c r="H54" s="182" t="s">
        <v>208</v>
      </c>
      <c r="I54" s="140">
        <f t="shared" si="7"/>
        <v>0</v>
      </c>
      <c r="J54" s="42">
        <f t="shared" si="8"/>
        <v>30000</v>
      </c>
    </row>
    <row r="55" spans="1:10" ht="15.75" customHeight="1">
      <c r="A55" s="25" t="s">
        <v>196</v>
      </c>
      <c r="B55" s="4" t="s">
        <v>24</v>
      </c>
      <c r="C55" s="4" t="s">
        <v>129</v>
      </c>
      <c r="D55" s="81">
        <v>250000</v>
      </c>
      <c r="E55" s="182" t="s">
        <v>208</v>
      </c>
      <c r="F55" s="182" t="s">
        <v>208</v>
      </c>
      <c r="G55" s="182" t="s">
        <v>208</v>
      </c>
      <c r="H55" s="182" t="s">
        <v>208</v>
      </c>
      <c r="I55" s="140">
        <f t="shared" si="7"/>
        <v>0</v>
      </c>
      <c r="J55" s="42">
        <f t="shared" si="8"/>
        <v>250000</v>
      </c>
    </row>
    <row r="56" spans="1:10" ht="15.75" customHeight="1">
      <c r="A56" s="25" t="s">
        <v>196</v>
      </c>
      <c r="B56" s="4" t="s">
        <v>24</v>
      </c>
      <c r="C56" s="13" t="s">
        <v>134</v>
      </c>
      <c r="D56" s="81">
        <v>150000</v>
      </c>
      <c r="E56" s="182" t="s">
        <v>208</v>
      </c>
      <c r="F56" s="182" t="s">
        <v>208</v>
      </c>
      <c r="G56" s="182">
        <v>21000</v>
      </c>
      <c r="H56" s="182">
        <v>23500</v>
      </c>
      <c r="I56" s="140">
        <f>SUM(F56:H56)</f>
        <v>44500</v>
      </c>
      <c r="J56" s="42">
        <f t="shared" si="8"/>
        <v>105500</v>
      </c>
    </row>
    <row r="57" spans="1:10" ht="15.75" customHeight="1">
      <c r="A57" s="25" t="s">
        <v>196</v>
      </c>
      <c r="B57" s="4" t="s">
        <v>24</v>
      </c>
      <c r="C57" s="13" t="s">
        <v>135</v>
      </c>
      <c r="D57" s="81">
        <v>30000</v>
      </c>
      <c r="E57" s="182" t="s">
        <v>208</v>
      </c>
      <c r="F57" s="182" t="s">
        <v>208</v>
      </c>
      <c r="G57" s="182" t="s">
        <v>208</v>
      </c>
      <c r="H57" s="182" t="s">
        <v>208</v>
      </c>
      <c r="I57" s="140">
        <f>SUM(F57:H57)</f>
        <v>0</v>
      </c>
      <c r="J57" s="42">
        <f t="shared" si="8"/>
        <v>30000</v>
      </c>
    </row>
    <row r="58" spans="1:10" ht="15.75" customHeight="1">
      <c r="A58" s="25" t="s">
        <v>196</v>
      </c>
      <c r="B58" s="4" t="s">
        <v>24</v>
      </c>
      <c r="C58" s="13" t="s">
        <v>136</v>
      </c>
      <c r="D58" s="81">
        <v>100000</v>
      </c>
      <c r="E58" s="182" t="s">
        <v>208</v>
      </c>
      <c r="F58" s="182" t="s">
        <v>208</v>
      </c>
      <c r="G58" s="182" t="s">
        <v>208</v>
      </c>
      <c r="H58" s="182" t="s">
        <v>208</v>
      </c>
      <c r="I58" s="140">
        <f aca="true" t="shared" si="9" ref="I58:I63">SUM(F58:H58)</f>
        <v>0</v>
      </c>
      <c r="J58" s="42">
        <f t="shared" si="8"/>
        <v>100000</v>
      </c>
    </row>
    <row r="59" spans="1:10" ht="15.75" customHeight="1">
      <c r="A59" s="25" t="s">
        <v>196</v>
      </c>
      <c r="B59" s="4" t="s">
        <v>24</v>
      </c>
      <c r="C59" s="13" t="s">
        <v>137</v>
      </c>
      <c r="D59" s="81">
        <v>140000</v>
      </c>
      <c r="E59" s="182" t="s">
        <v>208</v>
      </c>
      <c r="F59" s="182" t="s">
        <v>208</v>
      </c>
      <c r="G59" s="182" t="s">
        <v>208</v>
      </c>
      <c r="H59" s="182" t="s">
        <v>208</v>
      </c>
      <c r="I59" s="140">
        <f t="shared" si="9"/>
        <v>0</v>
      </c>
      <c r="J59" s="42">
        <f t="shared" si="8"/>
        <v>140000</v>
      </c>
    </row>
    <row r="60" spans="1:10" ht="15.75" customHeight="1">
      <c r="A60" s="25" t="s">
        <v>196</v>
      </c>
      <c r="B60" s="4" t="s">
        <v>24</v>
      </c>
      <c r="C60" s="13" t="s">
        <v>138</v>
      </c>
      <c r="D60" s="81">
        <v>39160</v>
      </c>
      <c r="E60" s="182" t="s">
        <v>208</v>
      </c>
      <c r="F60" s="182" t="s">
        <v>208</v>
      </c>
      <c r="G60" s="182">
        <v>21300</v>
      </c>
      <c r="H60" s="182">
        <v>11360</v>
      </c>
      <c r="I60" s="140">
        <f t="shared" si="9"/>
        <v>32660</v>
      </c>
      <c r="J60" s="42">
        <f t="shared" si="8"/>
        <v>6500</v>
      </c>
    </row>
    <row r="61" spans="1:10" ht="15.75" customHeight="1">
      <c r="A61" s="25" t="s">
        <v>196</v>
      </c>
      <c r="B61" s="4" t="s">
        <v>24</v>
      </c>
      <c r="C61" s="13" t="s">
        <v>187</v>
      </c>
      <c r="D61" s="81">
        <v>50000</v>
      </c>
      <c r="E61" s="182" t="s">
        <v>208</v>
      </c>
      <c r="F61" s="182" t="s">
        <v>208</v>
      </c>
      <c r="G61" s="182" t="s">
        <v>208</v>
      </c>
      <c r="H61" s="182" t="s">
        <v>208</v>
      </c>
      <c r="I61" s="140">
        <f t="shared" si="9"/>
        <v>0</v>
      </c>
      <c r="J61" s="42">
        <f t="shared" si="8"/>
        <v>50000</v>
      </c>
    </row>
    <row r="62" spans="1:10" ht="15.75" customHeight="1">
      <c r="A62" s="25" t="s">
        <v>196</v>
      </c>
      <c r="B62" s="4" t="s">
        <v>24</v>
      </c>
      <c r="C62" s="13" t="s">
        <v>140</v>
      </c>
      <c r="D62" s="81">
        <v>100000</v>
      </c>
      <c r="E62" s="182" t="s">
        <v>208</v>
      </c>
      <c r="F62" s="182" t="s">
        <v>208</v>
      </c>
      <c r="G62" s="182" t="s">
        <v>208</v>
      </c>
      <c r="H62" s="182" t="s">
        <v>208</v>
      </c>
      <c r="I62" s="140">
        <f t="shared" si="9"/>
        <v>0</v>
      </c>
      <c r="J62" s="42">
        <f t="shared" si="8"/>
        <v>100000</v>
      </c>
    </row>
    <row r="63" spans="1:10" ht="15.75" customHeight="1">
      <c r="A63" s="32" t="s">
        <v>196</v>
      </c>
      <c r="B63" s="13" t="s">
        <v>24</v>
      </c>
      <c r="C63" s="13" t="s">
        <v>141</v>
      </c>
      <c r="D63" s="83">
        <v>100000</v>
      </c>
      <c r="E63" s="182" t="s">
        <v>208</v>
      </c>
      <c r="F63" s="182" t="s">
        <v>208</v>
      </c>
      <c r="G63" s="182" t="s">
        <v>208</v>
      </c>
      <c r="H63" s="182" t="s">
        <v>208</v>
      </c>
      <c r="I63" s="140">
        <f t="shared" si="9"/>
        <v>0</v>
      </c>
      <c r="J63" s="42">
        <f t="shared" si="8"/>
        <v>100000</v>
      </c>
    </row>
    <row r="64" spans="1:10" ht="15.75" customHeight="1" thickBot="1">
      <c r="A64" s="12"/>
      <c r="B64" s="269"/>
      <c r="C64" s="4"/>
      <c r="D64" s="80">
        <f aca="true" t="shared" si="10" ref="D64:J64">SUM(D47:D63)</f>
        <v>1724160</v>
      </c>
      <c r="E64" s="80">
        <f>SUM(E47:E63)</f>
        <v>20000</v>
      </c>
      <c r="F64" s="80">
        <f t="shared" si="10"/>
        <v>183400</v>
      </c>
      <c r="G64" s="80">
        <f t="shared" si="10"/>
        <v>42300</v>
      </c>
      <c r="H64" s="80">
        <f t="shared" si="10"/>
        <v>34860</v>
      </c>
      <c r="I64" s="124">
        <f>SUM(I47:I63)</f>
        <v>280560</v>
      </c>
      <c r="J64" s="41">
        <f t="shared" si="10"/>
        <v>1443600</v>
      </c>
    </row>
    <row r="65" spans="1:10" ht="15.75" customHeight="1" thickTop="1">
      <c r="A65" s="25" t="s">
        <v>80</v>
      </c>
      <c r="B65" s="4" t="s">
        <v>28</v>
      </c>
      <c r="C65" s="23" t="s">
        <v>31</v>
      </c>
      <c r="D65" s="85"/>
      <c r="E65" s="85"/>
      <c r="F65" s="3"/>
      <c r="G65" s="91"/>
      <c r="H65" s="1"/>
      <c r="I65" s="128"/>
      <c r="J65" s="2"/>
    </row>
    <row r="66" spans="1:10" ht="15.75" customHeight="1">
      <c r="A66" s="12"/>
      <c r="B66" s="4" t="s">
        <v>29</v>
      </c>
      <c r="C66" s="4" t="s">
        <v>32</v>
      </c>
      <c r="D66" s="81"/>
      <c r="E66" s="81"/>
      <c r="F66" s="5"/>
      <c r="G66" s="63"/>
      <c r="H66" s="66"/>
      <c r="I66" s="123"/>
      <c r="J66" s="9"/>
    </row>
    <row r="67" spans="1:10" ht="15.75" customHeight="1">
      <c r="A67" s="12"/>
      <c r="B67" s="4" t="s">
        <v>30</v>
      </c>
      <c r="C67" s="4" t="s">
        <v>33</v>
      </c>
      <c r="D67" s="81"/>
      <c r="E67" s="81"/>
      <c r="F67" s="5"/>
      <c r="G67" s="58"/>
      <c r="H67" s="42"/>
      <c r="I67" s="123"/>
      <c r="J67" s="42"/>
    </row>
    <row r="68" spans="1:10" ht="15.75" customHeight="1">
      <c r="A68" s="12"/>
      <c r="B68" s="4"/>
      <c r="C68" s="33" t="s">
        <v>34</v>
      </c>
      <c r="D68" s="61">
        <v>600000</v>
      </c>
      <c r="E68" s="61">
        <v>18700</v>
      </c>
      <c r="F68" s="16">
        <v>18120</v>
      </c>
      <c r="G68" s="63">
        <v>444</v>
      </c>
      <c r="H68" s="66">
        <v>15084</v>
      </c>
      <c r="I68" s="126">
        <f>SUM(E68:H68)</f>
        <v>52348</v>
      </c>
      <c r="J68" s="43">
        <f>+D68-I68</f>
        <v>547652</v>
      </c>
    </row>
    <row r="69" spans="1:10" ht="15.75" customHeight="1" thickBot="1">
      <c r="A69" s="14"/>
      <c r="B69" s="13"/>
      <c r="C69" s="13"/>
      <c r="D69" s="41">
        <f aca="true" t="shared" si="11" ref="D69:J69">SUM(D68)</f>
        <v>600000</v>
      </c>
      <c r="E69" s="41">
        <f>SUM(E68)</f>
        <v>18700</v>
      </c>
      <c r="F69" s="41">
        <f t="shared" si="11"/>
        <v>18120</v>
      </c>
      <c r="G69" s="41">
        <f t="shared" si="11"/>
        <v>444</v>
      </c>
      <c r="H69" s="41">
        <f t="shared" si="11"/>
        <v>15084</v>
      </c>
      <c r="I69" s="127">
        <f>SUM(I68)</f>
        <v>52348</v>
      </c>
      <c r="J69" s="41">
        <f t="shared" si="11"/>
        <v>547652</v>
      </c>
    </row>
    <row r="70" spans="1:10" ht="15.75" customHeight="1" thickTop="1">
      <c r="A70" s="17"/>
      <c r="B70" s="18"/>
      <c r="C70" s="18"/>
      <c r="D70" s="46"/>
      <c r="E70" s="46"/>
      <c r="F70" s="46"/>
      <c r="G70" s="46"/>
      <c r="H70" s="46"/>
      <c r="I70" s="204"/>
      <c r="J70" s="46"/>
    </row>
    <row r="71" spans="1:10" ht="15.75" customHeight="1">
      <c r="A71" s="261"/>
      <c r="B71" s="19"/>
      <c r="C71" s="19"/>
      <c r="D71" s="46"/>
      <c r="E71" s="46"/>
      <c r="F71" s="46"/>
      <c r="G71" s="46"/>
      <c r="H71" s="46"/>
      <c r="I71" s="204"/>
      <c r="J71" s="46"/>
    </row>
    <row r="72" spans="1:10" ht="15.75" customHeight="1">
      <c r="A72" s="261"/>
      <c r="B72" s="19"/>
      <c r="C72" s="19"/>
      <c r="D72" s="46"/>
      <c r="E72" s="46"/>
      <c r="F72" s="46"/>
      <c r="G72" s="46"/>
      <c r="H72" s="46"/>
      <c r="I72" s="204"/>
      <c r="J72" s="46"/>
    </row>
    <row r="73" spans="1:10" ht="15.75" customHeight="1">
      <c r="A73" s="261"/>
      <c r="B73" s="19"/>
      <c r="C73" s="19"/>
      <c r="D73" s="46"/>
      <c r="E73" s="46"/>
      <c r="F73" s="46"/>
      <c r="G73" s="46"/>
      <c r="H73" s="46"/>
      <c r="I73" s="204"/>
      <c r="J73" s="46"/>
    </row>
    <row r="74" spans="1:10" ht="15.75" customHeight="1">
      <c r="A74" s="261"/>
      <c r="B74" s="19"/>
      <c r="C74" s="19"/>
      <c r="D74" s="46"/>
      <c r="E74" s="46"/>
      <c r="F74" s="46"/>
      <c r="G74" s="46"/>
      <c r="H74" s="46"/>
      <c r="I74" s="204"/>
      <c r="J74" s="46"/>
    </row>
    <row r="75" spans="1:10" ht="15.75" customHeight="1">
      <c r="A75" s="56" t="s">
        <v>7</v>
      </c>
      <c r="B75" s="52" t="s">
        <v>0</v>
      </c>
      <c r="C75" s="51" t="s">
        <v>5</v>
      </c>
      <c r="D75" s="59" t="s">
        <v>6</v>
      </c>
      <c r="E75" s="59"/>
      <c r="F75" s="253" t="s">
        <v>302</v>
      </c>
      <c r="G75" s="253" t="s">
        <v>303</v>
      </c>
      <c r="H75" s="253" t="s">
        <v>304</v>
      </c>
      <c r="I75" s="120" t="s">
        <v>105</v>
      </c>
      <c r="J75" s="253" t="s">
        <v>107</v>
      </c>
    </row>
    <row r="76" spans="1:10" ht="15.75" customHeight="1">
      <c r="A76" s="57" t="s">
        <v>8</v>
      </c>
      <c r="B76" s="54" t="s">
        <v>1</v>
      </c>
      <c r="C76" s="54"/>
      <c r="D76" s="84" t="s">
        <v>35</v>
      </c>
      <c r="E76" s="84"/>
      <c r="F76" s="257"/>
      <c r="G76" s="257"/>
      <c r="H76" s="255"/>
      <c r="I76" s="121" t="s">
        <v>106</v>
      </c>
      <c r="J76" s="255"/>
    </row>
    <row r="77" spans="1:10" ht="15.75" customHeight="1">
      <c r="A77" s="260" t="s">
        <v>81</v>
      </c>
      <c r="B77" s="2" t="s">
        <v>36</v>
      </c>
      <c r="C77" s="1"/>
      <c r="D77" s="85"/>
      <c r="E77" s="85"/>
      <c r="F77" s="3"/>
      <c r="G77" s="91"/>
      <c r="H77" s="62"/>
      <c r="I77" s="128"/>
      <c r="J77" s="62"/>
    </row>
    <row r="78" spans="1:10" ht="15.75" customHeight="1">
      <c r="A78" s="25" t="s">
        <v>82</v>
      </c>
      <c r="B78" s="4" t="s">
        <v>37</v>
      </c>
      <c r="C78" s="4"/>
      <c r="D78" s="81">
        <v>60000</v>
      </c>
      <c r="E78" s="182" t="s">
        <v>208</v>
      </c>
      <c r="F78" s="182">
        <v>8200</v>
      </c>
      <c r="G78" s="182" t="s">
        <v>208</v>
      </c>
      <c r="H78" s="182" t="s">
        <v>208</v>
      </c>
      <c r="I78" s="123">
        <f>SUM(F78:H78)</f>
        <v>8200</v>
      </c>
      <c r="J78" s="42">
        <f>SUM(D78-I78)</f>
        <v>51800</v>
      </c>
    </row>
    <row r="79" spans="1:10" ht="15.75" customHeight="1">
      <c r="A79" s="25" t="s">
        <v>83</v>
      </c>
      <c r="B79" s="4" t="s">
        <v>38</v>
      </c>
      <c r="C79" s="6"/>
      <c r="D79" s="81">
        <v>10000</v>
      </c>
      <c r="E79" s="182" t="s">
        <v>208</v>
      </c>
      <c r="F79" s="182" t="s">
        <v>208</v>
      </c>
      <c r="G79" s="182" t="s">
        <v>208</v>
      </c>
      <c r="H79" s="182" t="s">
        <v>208</v>
      </c>
      <c r="I79" s="123">
        <f aca="true" t="shared" si="12" ref="I79:I88">SUM(F79:H79)</f>
        <v>0</v>
      </c>
      <c r="J79" s="42">
        <f aca="true" t="shared" si="13" ref="J79:J88">SUM(D79-I79)</f>
        <v>10000</v>
      </c>
    </row>
    <row r="80" spans="1:10" ht="15.75" customHeight="1">
      <c r="A80" s="25" t="s">
        <v>84</v>
      </c>
      <c r="B80" s="4" t="s">
        <v>61</v>
      </c>
      <c r="C80" s="6"/>
      <c r="D80" s="81">
        <v>40000</v>
      </c>
      <c r="E80" s="182" t="s">
        <v>208</v>
      </c>
      <c r="F80" s="182" t="s">
        <v>208</v>
      </c>
      <c r="G80" s="182" t="s">
        <v>208</v>
      </c>
      <c r="H80" s="182" t="s">
        <v>208</v>
      </c>
      <c r="I80" s="123">
        <f t="shared" si="12"/>
        <v>0</v>
      </c>
      <c r="J80" s="42">
        <f t="shared" si="13"/>
        <v>40000</v>
      </c>
    </row>
    <row r="81" spans="1:10" ht="15.75" customHeight="1">
      <c r="A81" s="25" t="s">
        <v>85</v>
      </c>
      <c r="B81" s="7" t="s">
        <v>39</v>
      </c>
      <c r="C81" s="6"/>
      <c r="D81" s="81">
        <v>150000</v>
      </c>
      <c r="E81" s="81">
        <v>12241.6</v>
      </c>
      <c r="F81" s="182">
        <v>6344</v>
      </c>
      <c r="G81" s="182">
        <v>4172.8</v>
      </c>
      <c r="H81" s="182">
        <v>4090.8</v>
      </c>
      <c r="I81" s="123">
        <f>SUM(E81:H81)</f>
        <v>26849.199999999997</v>
      </c>
      <c r="J81" s="42">
        <f t="shared" si="13"/>
        <v>123150.8</v>
      </c>
    </row>
    <row r="82" spans="1:10" ht="15.75" customHeight="1">
      <c r="A82" s="25" t="s">
        <v>86</v>
      </c>
      <c r="B82" s="7" t="s">
        <v>42</v>
      </c>
      <c r="C82" s="6"/>
      <c r="D82" s="81">
        <v>30000</v>
      </c>
      <c r="E82" s="182" t="s">
        <v>208</v>
      </c>
      <c r="F82" s="182" t="s">
        <v>208</v>
      </c>
      <c r="G82" s="182" t="s">
        <v>208</v>
      </c>
      <c r="H82" s="182" t="s">
        <v>208</v>
      </c>
      <c r="I82" s="123">
        <f t="shared" si="12"/>
        <v>0</v>
      </c>
      <c r="J82" s="42">
        <f t="shared" si="13"/>
        <v>30000</v>
      </c>
    </row>
    <row r="83" spans="1:10" ht="15.75" customHeight="1">
      <c r="A83" s="25" t="s">
        <v>87</v>
      </c>
      <c r="B83" s="7" t="s">
        <v>43</v>
      </c>
      <c r="C83" s="6"/>
      <c r="D83" s="83">
        <v>40000</v>
      </c>
      <c r="E83" s="182" t="s">
        <v>208</v>
      </c>
      <c r="F83" s="182" t="s">
        <v>208</v>
      </c>
      <c r="G83" s="182" t="s">
        <v>208</v>
      </c>
      <c r="H83" s="182" t="s">
        <v>208</v>
      </c>
      <c r="I83" s="123">
        <f t="shared" si="12"/>
        <v>0</v>
      </c>
      <c r="J83" s="42">
        <f t="shared" si="13"/>
        <v>40000</v>
      </c>
    </row>
    <row r="84" spans="1:10" ht="15.75" customHeight="1">
      <c r="A84" s="25" t="s">
        <v>88</v>
      </c>
      <c r="B84" s="7" t="s">
        <v>41</v>
      </c>
      <c r="C84" s="6"/>
      <c r="D84" s="81">
        <v>25000</v>
      </c>
      <c r="E84" s="81">
        <v>10000</v>
      </c>
      <c r="F84" s="182" t="s">
        <v>208</v>
      </c>
      <c r="G84" s="182" t="s">
        <v>208</v>
      </c>
      <c r="H84" s="182" t="s">
        <v>208</v>
      </c>
      <c r="I84" s="123">
        <f>SUM(E84:H84)</f>
        <v>10000</v>
      </c>
      <c r="J84" s="42">
        <f t="shared" si="13"/>
        <v>15000</v>
      </c>
    </row>
    <row r="85" spans="1:10" ht="15.75" customHeight="1">
      <c r="A85" s="25" t="s">
        <v>142</v>
      </c>
      <c r="B85" s="7" t="s">
        <v>143</v>
      </c>
      <c r="C85" s="6"/>
      <c r="D85" s="81">
        <v>90000</v>
      </c>
      <c r="E85" s="182" t="s">
        <v>208</v>
      </c>
      <c r="F85" s="182" t="s">
        <v>208</v>
      </c>
      <c r="G85" s="182" t="s">
        <v>208</v>
      </c>
      <c r="H85" s="182" t="s">
        <v>208</v>
      </c>
      <c r="I85" s="123">
        <f t="shared" si="12"/>
        <v>0</v>
      </c>
      <c r="J85" s="42">
        <f t="shared" si="13"/>
        <v>90000</v>
      </c>
    </row>
    <row r="86" spans="1:10" ht="15.75" customHeight="1">
      <c r="A86" s="25" t="s">
        <v>89</v>
      </c>
      <c r="B86" s="7" t="s">
        <v>40</v>
      </c>
      <c r="C86" s="6"/>
      <c r="D86" s="81">
        <v>50000</v>
      </c>
      <c r="E86" s="182" t="s">
        <v>208</v>
      </c>
      <c r="F86" s="182">
        <v>21420</v>
      </c>
      <c r="G86" s="182" t="s">
        <v>208</v>
      </c>
      <c r="H86" s="182" t="s">
        <v>208</v>
      </c>
      <c r="I86" s="123">
        <f t="shared" si="12"/>
        <v>21420</v>
      </c>
      <c r="J86" s="42">
        <f t="shared" si="13"/>
        <v>28580</v>
      </c>
    </row>
    <row r="87" spans="1:10" ht="15.75" customHeight="1">
      <c r="A87" s="25" t="s">
        <v>144</v>
      </c>
      <c r="B87" s="7" t="s">
        <v>145</v>
      </c>
      <c r="C87" s="4" t="s">
        <v>146</v>
      </c>
      <c r="D87" s="81">
        <v>60000</v>
      </c>
      <c r="E87" s="182" t="s">
        <v>208</v>
      </c>
      <c r="F87" s="182" t="s">
        <v>208</v>
      </c>
      <c r="G87" s="182" t="s">
        <v>208</v>
      </c>
      <c r="H87" s="182" t="s">
        <v>208</v>
      </c>
      <c r="I87" s="123">
        <f t="shared" si="12"/>
        <v>0</v>
      </c>
      <c r="J87" s="42">
        <f t="shared" si="13"/>
        <v>60000</v>
      </c>
    </row>
    <row r="88" spans="1:10" ht="15.75" customHeight="1">
      <c r="A88" s="25" t="s">
        <v>296</v>
      </c>
      <c r="B88" s="7" t="s">
        <v>149</v>
      </c>
      <c r="C88" s="4" t="s">
        <v>150</v>
      </c>
      <c r="D88" s="81">
        <v>2132620</v>
      </c>
      <c r="E88" s="182" t="s">
        <v>208</v>
      </c>
      <c r="F88" s="182" t="s">
        <v>208</v>
      </c>
      <c r="G88" s="182" t="s">
        <v>208</v>
      </c>
      <c r="H88" s="182" t="s">
        <v>208</v>
      </c>
      <c r="I88" s="123">
        <f t="shared" si="12"/>
        <v>0</v>
      </c>
      <c r="J88" s="42">
        <f t="shared" si="13"/>
        <v>2132620</v>
      </c>
    </row>
    <row r="89" spans="1:10" ht="15.75" customHeight="1" thickBot="1">
      <c r="A89" s="12"/>
      <c r="B89" s="6"/>
      <c r="C89" s="4"/>
      <c r="D89" s="80">
        <f aca="true" t="shared" si="14" ref="D89:J89">SUM(D78:D88)</f>
        <v>2687620</v>
      </c>
      <c r="E89" s="80">
        <f>SUM(E78:E88)</f>
        <v>22241.6</v>
      </c>
      <c r="F89" s="80">
        <f t="shared" si="14"/>
        <v>35964</v>
      </c>
      <c r="G89" s="80">
        <f t="shared" si="14"/>
        <v>4172.8</v>
      </c>
      <c r="H89" s="80">
        <f t="shared" si="14"/>
        <v>4090.8</v>
      </c>
      <c r="I89" s="80">
        <f t="shared" si="14"/>
        <v>66469.2</v>
      </c>
      <c r="J89" s="41">
        <f t="shared" si="14"/>
        <v>2621150.8</v>
      </c>
    </row>
    <row r="90" spans="1:10" ht="15.75" customHeight="1" thickTop="1">
      <c r="A90" s="12" t="s">
        <v>90</v>
      </c>
      <c r="B90" s="8" t="s">
        <v>44</v>
      </c>
      <c r="C90" s="6"/>
      <c r="D90" s="81"/>
      <c r="E90" s="81"/>
      <c r="F90" s="92"/>
      <c r="G90" s="92"/>
      <c r="H90" s="93"/>
      <c r="I90" s="129"/>
      <c r="J90" s="93"/>
    </row>
    <row r="91" spans="1:10" ht="15.75" customHeight="1">
      <c r="A91" s="25" t="s">
        <v>91</v>
      </c>
      <c r="B91" s="7" t="s">
        <v>45</v>
      </c>
      <c r="C91" s="6"/>
      <c r="D91" s="81">
        <v>180000</v>
      </c>
      <c r="E91" s="81">
        <v>19593.67</v>
      </c>
      <c r="F91" s="182" t="s">
        <v>208</v>
      </c>
      <c r="G91" s="182">
        <v>11724.57</v>
      </c>
      <c r="H91" s="182">
        <v>6949.54</v>
      </c>
      <c r="I91" s="123">
        <f>SUM(E91:H91)</f>
        <v>38267.78</v>
      </c>
      <c r="J91" s="42">
        <f>+D91-I91</f>
        <v>141732.22</v>
      </c>
    </row>
    <row r="92" spans="1:10" ht="15.75" customHeight="1">
      <c r="A92" s="25" t="s">
        <v>92</v>
      </c>
      <c r="B92" s="7" t="s">
        <v>46</v>
      </c>
      <c r="C92" s="6"/>
      <c r="D92" s="81">
        <v>15000</v>
      </c>
      <c r="E92" s="81">
        <v>492.21</v>
      </c>
      <c r="F92" s="182">
        <v>181.9</v>
      </c>
      <c r="G92" s="182">
        <v>150.87</v>
      </c>
      <c r="H92" s="182">
        <v>201.16</v>
      </c>
      <c r="I92" s="123">
        <f>SUM(E92:H92)</f>
        <v>1026.14</v>
      </c>
      <c r="J92" s="42">
        <f>+D92-I92</f>
        <v>13973.86</v>
      </c>
    </row>
    <row r="93" spans="1:10" ht="15.75" customHeight="1">
      <c r="A93" s="32" t="s">
        <v>103</v>
      </c>
      <c r="B93" s="15" t="s">
        <v>47</v>
      </c>
      <c r="C93" s="36"/>
      <c r="D93" s="83">
        <v>10000</v>
      </c>
      <c r="E93" s="182" t="s">
        <v>208</v>
      </c>
      <c r="F93" s="182" t="s">
        <v>208</v>
      </c>
      <c r="G93" s="182" t="s">
        <v>208</v>
      </c>
      <c r="H93" s="182" t="s">
        <v>208</v>
      </c>
      <c r="I93" s="123">
        <f>SUM(F93:H93)</f>
        <v>0</v>
      </c>
      <c r="J93" s="42">
        <f>+D93-I93</f>
        <v>10000</v>
      </c>
    </row>
    <row r="94" spans="1:10" ht="15.75" customHeight="1">
      <c r="A94" s="32" t="s">
        <v>151</v>
      </c>
      <c r="B94" s="15" t="s">
        <v>152</v>
      </c>
      <c r="C94" s="36"/>
      <c r="D94" s="83">
        <v>120000</v>
      </c>
      <c r="E94" s="83">
        <v>10486</v>
      </c>
      <c r="F94" s="182">
        <v>5243</v>
      </c>
      <c r="G94" s="182">
        <v>5243</v>
      </c>
      <c r="H94" s="182">
        <v>5243</v>
      </c>
      <c r="I94" s="123">
        <f>SUM(E94:H94)</f>
        <v>26215</v>
      </c>
      <c r="J94" s="42">
        <f>+D94-I94</f>
        <v>93785</v>
      </c>
    </row>
    <row r="95" spans="1:10" ht="15.75" customHeight="1" thickBot="1">
      <c r="A95" s="12"/>
      <c r="B95" s="6"/>
      <c r="C95" s="6"/>
      <c r="D95" s="80">
        <f aca="true" t="shared" si="15" ref="D95:J95">SUM(D91:D94)</f>
        <v>325000</v>
      </c>
      <c r="E95" s="80">
        <f>SUM(E91:E94)</f>
        <v>30571.879999999997</v>
      </c>
      <c r="F95" s="80">
        <f t="shared" si="15"/>
        <v>5424.9</v>
      </c>
      <c r="G95" s="80">
        <f t="shared" si="15"/>
        <v>17118.440000000002</v>
      </c>
      <c r="H95" s="80">
        <f t="shared" si="15"/>
        <v>12393.7</v>
      </c>
      <c r="I95" s="80">
        <f t="shared" si="15"/>
        <v>65508.92</v>
      </c>
      <c r="J95" s="41">
        <f t="shared" si="15"/>
        <v>259491.08000000002</v>
      </c>
    </row>
    <row r="96" spans="1:10" ht="15.75" customHeight="1" thickTop="1">
      <c r="A96" s="34" t="s">
        <v>93</v>
      </c>
      <c r="B96" s="37" t="s">
        <v>48</v>
      </c>
      <c r="C96" s="30"/>
      <c r="D96" s="82"/>
      <c r="E96" s="82"/>
      <c r="F96" s="5"/>
      <c r="G96" s="42"/>
      <c r="H96" s="42"/>
      <c r="I96" s="123"/>
      <c r="J96" s="42"/>
    </row>
    <row r="97" spans="1:10" ht="15.75" customHeight="1">
      <c r="A97" s="25" t="s">
        <v>197</v>
      </c>
      <c r="B97" s="8" t="s">
        <v>94</v>
      </c>
      <c r="C97" s="6"/>
      <c r="D97" s="82"/>
      <c r="E97" s="82"/>
      <c r="F97" s="5"/>
      <c r="G97" s="42"/>
      <c r="H97" s="42"/>
      <c r="I97" s="123"/>
      <c r="J97" s="42"/>
    </row>
    <row r="98" spans="1:10" ht="15.75" customHeight="1">
      <c r="A98" s="12"/>
      <c r="B98" s="7" t="s">
        <v>154</v>
      </c>
      <c r="C98" s="4" t="s">
        <v>153</v>
      </c>
      <c r="D98" s="81">
        <v>49000</v>
      </c>
      <c r="E98" s="182" t="s">
        <v>208</v>
      </c>
      <c r="F98" s="182" t="s">
        <v>208</v>
      </c>
      <c r="G98" s="182" t="s">
        <v>208</v>
      </c>
      <c r="H98" s="182" t="s">
        <v>208</v>
      </c>
      <c r="I98" s="123">
        <f aca="true" t="shared" si="16" ref="I98:I106">SUM(F98:H98)</f>
        <v>0</v>
      </c>
      <c r="J98" s="42">
        <f aca="true" t="shared" si="17" ref="J98:J106">+D98-I98</f>
        <v>49000</v>
      </c>
    </row>
    <row r="99" spans="1:10" ht="15.75" customHeight="1">
      <c r="A99" s="12"/>
      <c r="B99" s="4" t="s">
        <v>154</v>
      </c>
      <c r="C99" s="4" t="s">
        <v>155</v>
      </c>
      <c r="D99" s="81">
        <v>70000</v>
      </c>
      <c r="E99" s="182" t="s">
        <v>208</v>
      </c>
      <c r="F99" s="182" t="s">
        <v>208</v>
      </c>
      <c r="G99" s="182" t="s">
        <v>208</v>
      </c>
      <c r="H99" s="182">
        <v>70000</v>
      </c>
      <c r="I99" s="123">
        <f t="shared" si="16"/>
        <v>70000</v>
      </c>
      <c r="J99" s="42">
        <f t="shared" si="17"/>
        <v>0</v>
      </c>
    </row>
    <row r="100" spans="1:10" ht="15.75" customHeight="1">
      <c r="A100" s="12"/>
      <c r="B100" s="4" t="s">
        <v>49</v>
      </c>
      <c r="C100" s="4" t="s">
        <v>275</v>
      </c>
      <c r="D100" s="81">
        <v>99000</v>
      </c>
      <c r="E100" s="182" t="s">
        <v>208</v>
      </c>
      <c r="F100" s="182" t="s">
        <v>208</v>
      </c>
      <c r="G100" s="182" t="s">
        <v>208</v>
      </c>
      <c r="H100" s="182" t="s">
        <v>208</v>
      </c>
      <c r="I100" s="123">
        <f t="shared" si="16"/>
        <v>0</v>
      </c>
      <c r="J100" s="42">
        <f t="shared" si="17"/>
        <v>99000</v>
      </c>
    </row>
    <row r="101" spans="1:10" ht="15.75" customHeight="1">
      <c r="A101" s="12"/>
      <c r="B101" s="4" t="s">
        <v>276</v>
      </c>
      <c r="C101" s="4" t="s">
        <v>277</v>
      </c>
      <c r="D101" s="81">
        <v>5000</v>
      </c>
      <c r="E101" s="182" t="s">
        <v>208</v>
      </c>
      <c r="F101" s="182" t="s">
        <v>208</v>
      </c>
      <c r="G101" s="182" t="s">
        <v>208</v>
      </c>
      <c r="H101" s="182" t="s">
        <v>208</v>
      </c>
      <c r="I101" s="123">
        <f>SUM(F101:H101)</f>
        <v>0</v>
      </c>
      <c r="J101" s="42"/>
    </row>
    <row r="102" spans="1:10" ht="15.75" customHeight="1">
      <c r="A102" s="12"/>
      <c r="B102" s="4" t="s">
        <v>278</v>
      </c>
      <c r="C102" s="4" t="s">
        <v>157</v>
      </c>
      <c r="D102" s="81">
        <v>150000</v>
      </c>
      <c r="E102" s="182" t="s">
        <v>208</v>
      </c>
      <c r="F102" s="182" t="s">
        <v>208</v>
      </c>
      <c r="G102" s="182" t="s">
        <v>208</v>
      </c>
      <c r="H102" s="182" t="s">
        <v>208</v>
      </c>
      <c r="I102" s="123">
        <f t="shared" si="16"/>
        <v>0</v>
      </c>
      <c r="J102" s="42">
        <f t="shared" si="17"/>
        <v>150000</v>
      </c>
    </row>
    <row r="103" spans="1:10" ht="15.75" customHeight="1">
      <c r="A103" s="12"/>
      <c r="B103" s="4" t="s">
        <v>156</v>
      </c>
      <c r="C103" s="4" t="s">
        <v>157</v>
      </c>
      <c r="D103" s="81">
        <v>2909400</v>
      </c>
      <c r="E103" s="81">
        <v>1454700</v>
      </c>
      <c r="F103" s="182" t="s">
        <v>208</v>
      </c>
      <c r="G103" s="63"/>
      <c r="H103" s="182" t="s">
        <v>208</v>
      </c>
      <c r="I103" s="123">
        <f>SUM(E103:H103)</f>
        <v>1454700</v>
      </c>
      <c r="J103" s="42">
        <f t="shared" si="17"/>
        <v>1454700</v>
      </c>
    </row>
    <row r="104" spans="1:10" ht="15.75" customHeight="1">
      <c r="A104" s="12"/>
      <c r="B104" s="4" t="s">
        <v>158</v>
      </c>
      <c r="C104" s="4"/>
      <c r="D104" s="81">
        <v>70000</v>
      </c>
      <c r="E104" s="182" t="s">
        <v>208</v>
      </c>
      <c r="F104" s="182" t="s">
        <v>208</v>
      </c>
      <c r="G104" s="182" t="s">
        <v>208</v>
      </c>
      <c r="H104" s="182" t="s">
        <v>208</v>
      </c>
      <c r="I104" s="123">
        <f>SUM(F104:H104)</f>
        <v>0</v>
      </c>
      <c r="J104" s="42">
        <f>+D104-I104</f>
        <v>70000</v>
      </c>
    </row>
    <row r="105" spans="1:10" ht="15.75" customHeight="1">
      <c r="A105" s="12"/>
      <c r="B105" s="4" t="s">
        <v>279</v>
      </c>
      <c r="C105" s="4"/>
      <c r="D105" s="81">
        <v>10000</v>
      </c>
      <c r="E105" s="182" t="s">
        <v>208</v>
      </c>
      <c r="F105" s="182" t="s">
        <v>208</v>
      </c>
      <c r="G105" s="182" t="s">
        <v>208</v>
      </c>
      <c r="H105" s="182" t="s">
        <v>208</v>
      </c>
      <c r="I105" s="123">
        <f>SUM(F105:H105)</f>
        <v>0</v>
      </c>
      <c r="J105" s="42">
        <f>+D105-I105</f>
        <v>10000</v>
      </c>
    </row>
    <row r="106" spans="1:10" ht="15.75" customHeight="1">
      <c r="A106" s="14"/>
      <c r="B106" s="99" t="s">
        <v>306</v>
      </c>
      <c r="C106" s="99" t="s">
        <v>307</v>
      </c>
      <c r="D106" s="63">
        <v>5000</v>
      </c>
      <c r="E106" s="182" t="s">
        <v>208</v>
      </c>
      <c r="F106" s="182">
        <v>5000</v>
      </c>
      <c r="G106" s="182" t="s">
        <v>208</v>
      </c>
      <c r="H106" s="182" t="s">
        <v>208</v>
      </c>
      <c r="I106" s="123">
        <f t="shared" si="16"/>
        <v>5000</v>
      </c>
      <c r="J106" s="42">
        <f t="shared" si="17"/>
        <v>0</v>
      </c>
    </row>
    <row r="107" spans="1:10" ht="15.75" customHeight="1" thickBot="1">
      <c r="A107" s="277"/>
      <c r="B107" s="278"/>
      <c r="C107" s="279"/>
      <c r="D107" s="80">
        <f aca="true" t="shared" si="18" ref="D107:J107">SUM(D98:D106)</f>
        <v>3367400</v>
      </c>
      <c r="E107" s="80">
        <f>SUM(E98:E106)</f>
        <v>1454700</v>
      </c>
      <c r="F107" s="80">
        <f t="shared" si="18"/>
        <v>5000</v>
      </c>
      <c r="G107" s="80">
        <f t="shared" si="18"/>
        <v>0</v>
      </c>
      <c r="H107" s="80">
        <f t="shared" si="18"/>
        <v>70000</v>
      </c>
      <c r="I107" s="80">
        <f t="shared" si="18"/>
        <v>1529700</v>
      </c>
      <c r="J107" s="41">
        <f t="shared" si="18"/>
        <v>1832700</v>
      </c>
    </row>
    <row r="108" spans="1:10" ht="15.75" customHeight="1" thickTop="1">
      <c r="A108" s="262"/>
      <c r="B108" s="263"/>
      <c r="C108" s="263"/>
      <c r="D108" s="46"/>
      <c r="E108" s="46"/>
      <c r="F108" s="46"/>
      <c r="G108" s="46"/>
      <c r="H108" s="46"/>
      <c r="I108" s="46"/>
      <c r="J108" s="46"/>
    </row>
    <row r="109" spans="1:10" ht="15.75" customHeight="1">
      <c r="A109" s="261"/>
      <c r="B109" s="19"/>
      <c r="C109" s="19"/>
      <c r="D109" s="46"/>
      <c r="E109" s="46"/>
      <c r="F109" s="46"/>
      <c r="G109" s="46"/>
      <c r="H109" s="46"/>
      <c r="I109" s="46"/>
      <c r="J109" s="46"/>
    </row>
    <row r="110" spans="1:10" ht="15.75" customHeight="1">
      <c r="A110" s="261"/>
      <c r="B110" s="19"/>
      <c r="C110" s="19"/>
      <c r="D110" s="46"/>
      <c r="E110" s="46"/>
      <c r="F110" s="46"/>
      <c r="G110" s="46"/>
      <c r="H110" s="46"/>
      <c r="I110" s="46"/>
      <c r="J110" s="46"/>
    </row>
    <row r="111" spans="1:10" ht="15.75" customHeight="1">
      <c r="A111" s="56" t="s">
        <v>7</v>
      </c>
      <c r="B111" s="52" t="s">
        <v>0</v>
      </c>
      <c r="C111" s="51" t="s">
        <v>5</v>
      </c>
      <c r="D111" s="59" t="s">
        <v>6</v>
      </c>
      <c r="E111" s="59"/>
      <c r="F111" s="253" t="s">
        <v>302</v>
      </c>
      <c r="G111" s="253" t="s">
        <v>303</v>
      </c>
      <c r="H111" s="253" t="s">
        <v>304</v>
      </c>
      <c r="I111" s="120" t="s">
        <v>105</v>
      </c>
      <c r="J111" s="253" t="s">
        <v>107</v>
      </c>
    </row>
    <row r="112" spans="1:10" ht="15.75" customHeight="1">
      <c r="A112" s="57" t="s">
        <v>8</v>
      </c>
      <c r="B112" s="54" t="s">
        <v>1</v>
      </c>
      <c r="C112" s="54"/>
      <c r="D112" s="84" t="s">
        <v>35</v>
      </c>
      <c r="E112" s="84"/>
      <c r="F112" s="257"/>
      <c r="G112" s="257"/>
      <c r="H112" s="255"/>
      <c r="I112" s="121" t="s">
        <v>106</v>
      </c>
      <c r="J112" s="255"/>
    </row>
    <row r="113" spans="1:10" ht="15.75" customHeight="1">
      <c r="A113" s="260" t="s">
        <v>96</v>
      </c>
      <c r="B113" s="2" t="s">
        <v>50</v>
      </c>
      <c r="C113" s="1"/>
      <c r="D113" s="85"/>
      <c r="E113" s="85"/>
      <c r="F113" s="62"/>
      <c r="G113" s="62"/>
      <c r="H113" s="10"/>
      <c r="I113" s="128"/>
      <c r="J113" s="141"/>
    </row>
    <row r="114" spans="1:10" ht="15.75" customHeight="1">
      <c r="A114" s="25" t="s">
        <v>198</v>
      </c>
      <c r="B114" s="9" t="s">
        <v>51</v>
      </c>
      <c r="C114" s="4" t="s">
        <v>280</v>
      </c>
      <c r="D114" s="133">
        <v>30000</v>
      </c>
      <c r="E114" s="182" t="s">
        <v>208</v>
      </c>
      <c r="F114" s="182" t="s">
        <v>208</v>
      </c>
      <c r="G114" s="182" t="s">
        <v>208</v>
      </c>
      <c r="H114" s="182" t="s">
        <v>208</v>
      </c>
      <c r="I114" s="123">
        <f aca="true" t="shared" si="19" ref="I114:I120">SUM(F114:H114)</f>
        <v>0</v>
      </c>
      <c r="J114" s="42">
        <f aca="true" t="shared" si="20" ref="J114:J122">+D114-I114</f>
        <v>30000</v>
      </c>
    </row>
    <row r="115" spans="1:10" ht="15.75" customHeight="1">
      <c r="A115" s="25"/>
      <c r="B115" s="4"/>
      <c r="C115" s="4" t="s">
        <v>280</v>
      </c>
      <c r="D115" s="133">
        <v>55800</v>
      </c>
      <c r="E115" s="182" t="s">
        <v>208</v>
      </c>
      <c r="F115" s="182" t="s">
        <v>208</v>
      </c>
      <c r="G115" s="182" t="s">
        <v>208</v>
      </c>
      <c r="H115" s="182" t="s">
        <v>208</v>
      </c>
      <c r="I115" s="123">
        <f t="shared" si="19"/>
        <v>0</v>
      </c>
      <c r="J115" s="42">
        <f t="shared" si="20"/>
        <v>55800</v>
      </c>
    </row>
    <row r="116" spans="1:10" ht="15.75" customHeight="1">
      <c r="A116" s="6"/>
      <c r="B116" s="6"/>
      <c r="C116" s="4" t="s">
        <v>281</v>
      </c>
      <c r="D116" s="133">
        <v>4500</v>
      </c>
      <c r="E116" s="182" t="s">
        <v>208</v>
      </c>
      <c r="F116" s="182" t="s">
        <v>208</v>
      </c>
      <c r="G116" s="182" t="s">
        <v>208</v>
      </c>
      <c r="H116" s="182" t="s">
        <v>208</v>
      </c>
      <c r="I116" s="123">
        <f t="shared" si="19"/>
        <v>0</v>
      </c>
      <c r="J116" s="42">
        <f t="shared" si="20"/>
        <v>4500</v>
      </c>
    </row>
    <row r="117" spans="1:10" ht="15.75" customHeight="1">
      <c r="A117" s="28"/>
      <c r="B117" s="4"/>
      <c r="C117" s="4" t="s">
        <v>282</v>
      </c>
      <c r="D117" s="133">
        <v>3800</v>
      </c>
      <c r="E117" s="182" t="s">
        <v>208</v>
      </c>
      <c r="F117" s="182" t="s">
        <v>208</v>
      </c>
      <c r="G117" s="182" t="s">
        <v>208</v>
      </c>
      <c r="H117" s="182" t="s">
        <v>208</v>
      </c>
      <c r="I117" s="123">
        <f t="shared" si="19"/>
        <v>0</v>
      </c>
      <c r="J117" s="42">
        <f t="shared" si="20"/>
        <v>3800</v>
      </c>
    </row>
    <row r="118" spans="1:10" ht="15.75" customHeight="1">
      <c r="A118" s="28"/>
      <c r="B118" s="4"/>
      <c r="C118" s="74" t="s">
        <v>283</v>
      </c>
      <c r="D118" s="133">
        <v>11520</v>
      </c>
      <c r="E118" s="182" t="s">
        <v>208</v>
      </c>
      <c r="F118" s="182" t="s">
        <v>208</v>
      </c>
      <c r="G118" s="182" t="s">
        <v>208</v>
      </c>
      <c r="H118" s="182" t="s">
        <v>208</v>
      </c>
      <c r="I118" s="123">
        <f t="shared" si="19"/>
        <v>0</v>
      </c>
      <c r="J118" s="42">
        <f t="shared" si="20"/>
        <v>11520</v>
      </c>
    </row>
    <row r="119" spans="1:10" ht="15.75" customHeight="1">
      <c r="A119" s="25"/>
      <c r="B119" s="4"/>
      <c r="C119" s="4" t="s">
        <v>162</v>
      </c>
      <c r="D119" s="133">
        <v>26950</v>
      </c>
      <c r="E119" s="182" t="s">
        <v>208</v>
      </c>
      <c r="F119" s="182" t="s">
        <v>208</v>
      </c>
      <c r="G119" s="182" t="s">
        <v>208</v>
      </c>
      <c r="H119" s="182" t="s">
        <v>208</v>
      </c>
      <c r="I119" s="123">
        <f t="shared" si="19"/>
        <v>0</v>
      </c>
      <c r="J119" s="42">
        <f t="shared" si="20"/>
        <v>26950</v>
      </c>
    </row>
    <row r="120" spans="1:10" ht="15.75" customHeight="1">
      <c r="A120" s="13"/>
      <c r="B120" s="13"/>
      <c r="C120" s="13" t="s">
        <v>284</v>
      </c>
      <c r="D120" s="134">
        <v>17000</v>
      </c>
      <c r="E120" s="182" t="s">
        <v>208</v>
      </c>
      <c r="F120" s="182" t="s">
        <v>208</v>
      </c>
      <c r="G120" s="182" t="s">
        <v>208</v>
      </c>
      <c r="H120" s="182" t="s">
        <v>208</v>
      </c>
      <c r="I120" s="123">
        <f t="shared" si="19"/>
        <v>0</v>
      </c>
      <c r="J120" s="42">
        <f t="shared" si="20"/>
        <v>17000</v>
      </c>
    </row>
    <row r="121" spans="1:10" ht="15.75" customHeight="1">
      <c r="A121" s="32"/>
      <c r="B121" s="13"/>
      <c r="C121" s="13" t="s">
        <v>163</v>
      </c>
      <c r="D121" s="134">
        <v>9000</v>
      </c>
      <c r="E121" s="182" t="s">
        <v>208</v>
      </c>
      <c r="F121" s="182" t="s">
        <v>208</v>
      </c>
      <c r="G121" s="182" t="s">
        <v>208</v>
      </c>
      <c r="H121" s="182" t="s">
        <v>208</v>
      </c>
      <c r="I121" s="123">
        <f>SUM(F121:H121)</f>
        <v>0</v>
      </c>
      <c r="J121" s="42">
        <f t="shared" si="20"/>
        <v>9000</v>
      </c>
    </row>
    <row r="122" spans="1:10" ht="15.75" customHeight="1">
      <c r="A122" s="32"/>
      <c r="B122" s="13"/>
      <c r="C122" s="13" t="s">
        <v>250</v>
      </c>
      <c r="D122" s="134">
        <v>13000</v>
      </c>
      <c r="E122" s="182" t="s">
        <v>208</v>
      </c>
      <c r="F122" s="182" t="s">
        <v>208</v>
      </c>
      <c r="G122" s="182" t="s">
        <v>208</v>
      </c>
      <c r="H122" s="182" t="s">
        <v>208</v>
      </c>
      <c r="I122" s="123">
        <f>SUM(F122:H122)</f>
        <v>0</v>
      </c>
      <c r="J122" s="42">
        <f t="shared" si="20"/>
        <v>13000</v>
      </c>
    </row>
    <row r="123" spans="1:10" ht="15.75" customHeight="1" thickBot="1">
      <c r="A123" s="6"/>
      <c r="B123" s="6"/>
      <c r="C123" s="6"/>
      <c r="D123" s="80">
        <f aca="true" t="shared" si="21" ref="D123:J123">SUM(D114:D122)</f>
        <v>171570</v>
      </c>
      <c r="E123" s="80">
        <f>SUM(E114:E122)</f>
        <v>0</v>
      </c>
      <c r="F123" s="80">
        <f t="shared" si="21"/>
        <v>0</v>
      </c>
      <c r="G123" s="80">
        <f t="shared" si="21"/>
        <v>0</v>
      </c>
      <c r="H123" s="80">
        <f t="shared" si="21"/>
        <v>0</v>
      </c>
      <c r="I123" s="80">
        <f t="shared" si="21"/>
        <v>0</v>
      </c>
      <c r="J123" s="41">
        <f t="shared" si="21"/>
        <v>171570</v>
      </c>
    </row>
    <row r="124" spans="1:10" ht="15.75" customHeight="1" thickTop="1">
      <c r="A124" s="27">
        <v>550</v>
      </c>
      <c r="B124" s="9" t="s">
        <v>173</v>
      </c>
      <c r="C124" s="4"/>
      <c r="D124" s="136"/>
      <c r="E124" s="136"/>
      <c r="F124" s="89"/>
      <c r="G124" s="70"/>
      <c r="H124" s="65"/>
      <c r="I124" s="125"/>
      <c r="J124" s="65"/>
    </row>
    <row r="125" spans="1:10" ht="15.75" customHeight="1">
      <c r="A125" s="28">
        <v>6554</v>
      </c>
      <c r="B125" s="4" t="s">
        <v>124</v>
      </c>
      <c r="C125" s="4"/>
      <c r="D125" s="137">
        <v>480000</v>
      </c>
      <c r="E125" s="182" t="s">
        <v>208</v>
      </c>
      <c r="F125" s="182">
        <v>160000</v>
      </c>
      <c r="G125" s="182" t="s">
        <v>208</v>
      </c>
      <c r="H125" s="182" t="s">
        <v>208</v>
      </c>
      <c r="I125" s="123">
        <f>SUM(E125:H125)</f>
        <v>160000</v>
      </c>
      <c r="J125" s="230">
        <f>SUM(D125-I125)</f>
        <v>320000</v>
      </c>
    </row>
    <row r="126" spans="1:10" ht="15.75" customHeight="1">
      <c r="A126" s="29">
        <v>6555</v>
      </c>
      <c r="B126" s="13" t="s">
        <v>125</v>
      </c>
      <c r="C126" s="13"/>
      <c r="D126" s="135">
        <v>90000</v>
      </c>
      <c r="E126" s="182" t="s">
        <v>208</v>
      </c>
      <c r="F126" s="182">
        <v>26000</v>
      </c>
      <c r="G126" s="182" t="s">
        <v>208</v>
      </c>
      <c r="H126" s="182" t="s">
        <v>208</v>
      </c>
      <c r="I126" s="126">
        <f>SUM(F126:H126)</f>
        <v>26000</v>
      </c>
      <c r="J126" s="231">
        <f>SUM(D126-I126)</f>
        <v>64000</v>
      </c>
    </row>
    <row r="127" spans="1:10" ht="15.75" customHeight="1">
      <c r="A127" s="29">
        <v>6556</v>
      </c>
      <c r="B127" s="13" t="s">
        <v>285</v>
      </c>
      <c r="C127" s="13"/>
      <c r="D127" s="135">
        <v>178360</v>
      </c>
      <c r="E127" s="182" t="s">
        <v>208</v>
      </c>
      <c r="F127" s="182" t="s">
        <v>208</v>
      </c>
      <c r="G127" s="182" t="s">
        <v>208</v>
      </c>
      <c r="H127" s="182" t="s">
        <v>208</v>
      </c>
      <c r="I127" s="126">
        <f>SUM(F127:H127)</f>
        <v>0</v>
      </c>
      <c r="J127" s="231">
        <f>SUM(D127-I127)</f>
        <v>178360</v>
      </c>
    </row>
    <row r="128" spans="1:10" ht="15.75" customHeight="1">
      <c r="A128" s="29">
        <v>6557</v>
      </c>
      <c r="B128" s="13" t="s">
        <v>286</v>
      </c>
      <c r="C128" s="13"/>
      <c r="D128" s="135">
        <v>37800</v>
      </c>
      <c r="E128" s="182" t="s">
        <v>208</v>
      </c>
      <c r="F128" s="182" t="s">
        <v>208</v>
      </c>
      <c r="G128" s="182" t="s">
        <v>208</v>
      </c>
      <c r="H128" s="182" t="s">
        <v>208</v>
      </c>
      <c r="I128" s="126">
        <f>SUM(F128:H128)</f>
        <v>0</v>
      </c>
      <c r="J128" s="231">
        <f>SUM(D128-I128)</f>
        <v>37800</v>
      </c>
    </row>
    <row r="129" spans="1:10" ht="15.75" customHeight="1" thickBot="1">
      <c r="A129" s="18"/>
      <c r="B129" s="18"/>
      <c r="C129" s="31"/>
      <c r="D129" s="138">
        <f>SUM(D125:D128)</f>
        <v>786160</v>
      </c>
      <c r="E129" s="138">
        <f>SUM(E125:E128)</f>
        <v>0</v>
      </c>
      <c r="F129" s="22">
        <f>SUM(F125:F128)</f>
        <v>186000</v>
      </c>
      <c r="G129" s="41">
        <f>SUM(G125:G128)</f>
        <v>0</v>
      </c>
      <c r="H129" s="41">
        <f>SUM(H125:H128)</f>
        <v>0</v>
      </c>
      <c r="I129" s="127">
        <f>SUM(F129:H129)</f>
        <v>186000</v>
      </c>
      <c r="J129" s="114">
        <f>SUM(D129-I129)</f>
        <v>600160</v>
      </c>
    </row>
    <row r="130" spans="2:10" ht="15.75" customHeight="1" thickTop="1">
      <c r="B130" s="47" t="s">
        <v>108</v>
      </c>
      <c r="C130" s="250">
        <f>SUM(D15+D19+D29+D38+D43+D46+D64+D69+D89+D95+D107+D123+D129)</f>
        <v>13741630</v>
      </c>
      <c r="D130" s="250"/>
      <c r="E130" s="235"/>
      <c r="F130" s="206"/>
      <c r="G130" s="162"/>
      <c r="H130" s="162"/>
      <c r="I130" s="162"/>
      <c r="J130" s="162"/>
    </row>
    <row r="131" spans="1:10" ht="15.75" customHeight="1">
      <c r="A131" s="270"/>
      <c r="B131" s="19"/>
      <c r="C131" s="164"/>
      <c r="D131" s="46"/>
      <c r="E131" s="46"/>
      <c r="F131" s="20"/>
      <c r="G131" s="46"/>
      <c r="H131" s="203"/>
      <c r="I131" s="204"/>
      <c r="J131" s="205"/>
    </row>
    <row r="132" spans="1:10" ht="15.75" customHeight="1">
      <c r="A132" s="56" t="s">
        <v>7</v>
      </c>
      <c r="B132" s="52" t="s">
        <v>0</v>
      </c>
      <c r="C132" s="51" t="s">
        <v>5</v>
      </c>
      <c r="D132" s="59" t="s">
        <v>6</v>
      </c>
      <c r="E132" s="59"/>
      <c r="F132" s="253" t="s">
        <v>302</v>
      </c>
      <c r="G132" s="253" t="s">
        <v>303</v>
      </c>
      <c r="H132" s="253" t="s">
        <v>304</v>
      </c>
      <c r="I132" s="120" t="s">
        <v>105</v>
      </c>
      <c r="J132" s="253" t="s">
        <v>107</v>
      </c>
    </row>
    <row r="133" spans="1:10" ht="15.75" customHeight="1">
      <c r="A133" s="57" t="s">
        <v>8</v>
      </c>
      <c r="B133" s="54" t="s">
        <v>1</v>
      </c>
      <c r="C133" s="54"/>
      <c r="D133" s="84" t="s">
        <v>35</v>
      </c>
      <c r="E133" s="84"/>
      <c r="F133" s="257"/>
      <c r="G133" s="257"/>
      <c r="H133" s="255"/>
      <c r="I133" s="121" t="s">
        <v>106</v>
      </c>
      <c r="J133" s="255"/>
    </row>
    <row r="134" spans="1:10" ht="15.75" customHeight="1">
      <c r="A134" s="12" t="s">
        <v>297</v>
      </c>
      <c r="B134" s="9" t="s">
        <v>112</v>
      </c>
      <c r="C134" s="1"/>
      <c r="D134" s="85"/>
      <c r="E134" s="85"/>
      <c r="F134" s="10"/>
      <c r="G134" s="10"/>
      <c r="H134" s="10"/>
      <c r="I134" s="130"/>
      <c r="J134" s="141"/>
    </row>
    <row r="135" spans="1:10" ht="15.75" customHeight="1">
      <c r="A135" s="25" t="s">
        <v>299</v>
      </c>
      <c r="B135" s="4" t="s">
        <v>182</v>
      </c>
      <c r="C135" s="4" t="s">
        <v>183</v>
      </c>
      <c r="D135" s="81">
        <v>85790</v>
      </c>
      <c r="E135" s="81">
        <v>85624</v>
      </c>
      <c r="F135" s="182" t="s">
        <v>208</v>
      </c>
      <c r="G135" s="182" t="s">
        <v>208</v>
      </c>
      <c r="H135" s="182" t="s">
        <v>208</v>
      </c>
      <c r="I135" s="146">
        <f>SUM(E135:H135)</f>
        <v>85624</v>
      </c>
      <c r="J135" s="5">
        <f>+D135-I135</f>
        <v>166</v>
      </c>
    </row>
    <row r="136" spans="1:10" ht="15.75" customHeight="1">
      <c r="A136" s="25" t="s">
        <v>300</v>
      </c>
      <c r="B136" s="4"/>
      <c r="C136" s="4" t="s">
        <v>184</v>
      </c>
      <c r="D136" s="81">
        <v>36800</v>
      </c>
      <c r="E136" s="81">
        <v>4724</v>
      </c>
      <c r="F136" s="182">
        <v>2362</v>
      </c>
      <c r="G136" s="182">
        <v>2298</v>
      </c>
      <c r="H136" s="182">
        <v>3938</v>
      </c>
      <c r="I136" s="148">
        <f>SUM(E136:H136)</f>
        <v>13322</v>
      </c>
      <c r="J136" s="5">
        <f>+D136-I136</f>
        <v>23478</v>
      </c>
    </row>
    <row r="137" spans="1:10" ht="15.75" customHeight="1">
      <c r="A137" s="25" t="s">
        <v>299</v>
      </c>
      <c r="B137" s="4"/>
      <c r="C137" s="33" t="s">
        <v>185</v>
      </c>
      <c r="D137" s="61">
        <v>250000</v>
      </c>
      <c r="E137" s="182" t="s">
        <v>208</v>
      </c>
      <c r="F137" s="182" t="s">
        <v>208</v>
      </c>
      <c r="G137" s="182" t="s">
        <v>208</v>
      </c>
      <c r="H137" s="182" t="s">
        <v>208</v>
      </c>
      <c r="I137" s="146">
        <f>SUM(F137:H137)</f>
        <v>0</v>
      </c>
      <c r="J137" s="5">
        <f>+D137-I137</f>
        <v>250000</v>
      </c>
    </row>
    <row r="138" spans="1:10" ht="15.75" customHeight="1" thickBot="1">
      <c r="A138" s="12"/>
      <c r="B138" s="4"/>
      <c r="C138" s="4"/>
      <c r="D138" s="41">
        <f aca="true" t="shared" si="22" ref="D138:J138">SUM(D135:D137)</f>
        <v>372590</v>
      </c>
      <c r="E138" s="41">
        <f>SUM(E135:E137)</f>
        <v>90348</v>
      </c>
      <c r="F138" s="41">
        <f t="shared" si="22"/>
        <v>2362</v>
      </c>
      <c r="G138" s="41">
        <f t="shared" si="22"/>
        <v>2298</v>
      </c>
      <c r="H138" s="41">
        <f t="shared" si="22"/>
        <v>3938</v>
      </c>
      <c r="I138" s="41">
        <f t="shared" si="22"/>
        <v>98946</v>
      </c>
      <c r="J138" s="41">
        <f t="shared" si="22"/>
        <v>273644</v>
      </c>
    </row>
    <row r="139" spans="1:10" ht="15.75" customHeight="1" thickTop="1">
      <c r="A139" s="25" t="s">
        <v>298</v>
      </c>
      <c r="B139" s="9" t="s">
        <v>113</v>
      </c>
      <c r="C139" s="4"/>
      <c r="D139" s="61"/>
      <c r="E139" s="61"/>
      <c r="F139" s="30"/>
      <c r="G139" s="30"/>
      <c r="H139" s="30"/>
      <c r="I139" s="147"/>
      <c r="J139" s="280"/>
    </row>
    <row r="140" spans="1:10" ht="15.75" customHeight="1">
      <c r="A140" s="14"/>
      <c r="B140" s="13" t="s">
        <v>113</v>
      </c>
      <c r="C140" s="13" t="s">
        <v>186</v>
      </c>
      <c r="D140" s="83">
        <v>250000</v>
      </c>
      <c r="E140" s="182" t="s">
        <v>208</v>
      </c>
      <c r="F140" s="144">
        <v>0</v>
      </c>
      <c r="G140" s="144">
        <v>0</v>
      </c>
      <c r="H140" s="182" t="s">
        <v>208</v>
      </c>
      <c r="I140" s="126">
        <f>SUM(F140:H140)</f>
        <v>0</v>
      </c>
      <c r="J140" s="43">
        <f>+D140-I140</f>
        <v>250000</v>
      </c>
    </row>
    <row r="141" spans="1:10" ht="15.75" customHeight="1" thickBot="1">
      <c r="A141" s="17"/>
      <c r="B141" s="79"/>
      <c r="C141" s="18"/>
      <c r="D141" s="80">
        <f aca="true" t="shared" si="23" ref="D141:J141">SUM(D140)</f>
        <v>250000</v>
      </c>
      <c r="E141" s="80">
        <f>SUM(E140)</f>
        <v>0</v>
      </c>
      <c r="F141" s="80">
        <f t="shared" si="23"/>
        <v>0</v>
      </c>
      <c r="G141" s="80">
        <f t="shared" si="23"/>
        <v>0</v>
      </c>
      <c r="H141" s="80">
        <f t="shared" si="23"/>
        <v>0</v>
      </c>
      <c r="I141" s="80">
        <f t="shared" si="23"/>
        <v>0</v>
      </c>
      <c r="J141" s="41">
        <f t="shared" si="23"/>
        <v>250000</v>
      </c>
    </row>
    <row r="142" ht="15.75" customHeight="1" thickTop="1"/>
    <row r="143" spans="3:10" ht="15.75" customHeight="1">
      <c r="C143" s="47" t="s">
        <v>108</v>
      </c>
      <c r="D143" s="49">
        <f aca="true" t="shared" si="24" ref="D143:J143">+D138+D141</f>
        <v>622590</v>
      </c>
      <c r="E143" s="49"/>
      <c r="F143" s="49">
        <f t="shared" si="24"/>
        <v>2362</v>
      </c>
      <c r="G143" s="49">
        <f t="shared" si="24"/>
        <v>2298</v>
      </c>
      <c r="H143" s="49">
        <f>SUM(H15+H19+H29+H38+H43+H46+H64+H69+H89+H95+H107+H123+H129+H138+H141)</f>
        <v>398983.5</v>
      </c>
      <c r="I143" s="49">
        <f t="shared" si="24"/>
        <v>98946</v>
      </c>
      <c r="J143" s="49">
        <f t="shared" si="24"/>
        <v>523644</v>
      </c>
    </row>
    <row r="144" ht="15.75" customHeight="1"/>
    <row r="145" spans="2:10" ht="15.75" customHeight="1">
      <c r="B145" t="s">
        <v>200</v>
      </c>
      <c r="C145" s="165">
        <f>+C130+D143</f>
        <v>14364220</v>
      </c>
      <c r="D145" s="145"/>
      <c r="E145" s="145"/>
      <c r="F145" s="207">
        <f>SUM(F15+F19+F29+F38+F43+F46+F64+F69+F89+F95+F107+F123+F129+F138+F141)</f>
        <v>684790.9</v>
      </c>
      <c r="G145" s="207">
        <f>SUM(G15+G19+G29+G38+G43+G46+G64+G69+G89+G95+G107+G123+G129+G138+G141)</f>
        <v>409276.24</v>
      </c>
      <c r="H145" s="207">
        <f>+H130+H143</f>
        <v>398983.5</v>
      </c>
      <c r="I145" s="207">
        <f>SUM(F145:H145)</f>
        <v>1493050.6400000001</v>
      </c>
      <c r="J145" s="207">
        <f>+J130+J143</f>
        <v>523644</v>
      </c>
    </row>
    <row r="146" ht="15.75" customHeight="1"/>
    <row r="147" ht="15.75" customHeight="1"/>
    <row r="148" spans="4:5" ht="15.75" customHeight="1">
      <c r="D148" s="221">
        <f>SUM(D138+D141)</f>
        <v>622590</v>
      </c>
      <c r="E148" s="221"/>
    </row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</sheetData>
  <mergeCells count="26">
    <mergeCell ref="H111:H112"/>
    <mergeCell ref="J111:J112"/>
    <mergeCell ref="H39:H40"/>
    <mergeCell ref="J39:J40"/>
    <mergeCell ref="F75:F76"/>
    <mergeCell ref="G75:G76"/>
    <mergeCell ref="H75:H76"/>
    <mergeCell ref="J75:J76"/>
    <mergeCell ref="G5:G6"/>
    <mergeCell ref="F5:F6"/>
    <mergeCell ref="F39:F40"/>
    <mergeCell ref="G39:G40"/>
    <mergeCell ref="F132:F133"/>
    <mergeCell ref="G132:G133"/>
    <mergeCell ref="H132:H133"/>
    <mergeCell ref="J132:J133"/>
    <mergeCell ref="C130:D130"/>
    <mergeCell ref="A1:J1"/>
    <mergeCell ref="A2:J2"/>
    <mergeCell ref="A3:J3"/>
    <mergeCell ref="C5:C6"/>
    <mergeCell ref="J5:J6"/>
    <mergeCell ref="H5:H6"/>
    <mergeCell ref="A4:J4"/>
    <mergeCell ref="F111:F112"/>
    <mergeCell ref="G111:G112"/>
  </mergeCells>
  <printOptions/>
  <pageMargins left="0" right="0" top="0.1968503937007874" bottom="0" header="0.2362204724409449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0"/>
  <sheetViews>
    <sheetView workbookViewId="0" topLeftCell="A16">
      <selection activeCell="B104" sqref="B104:D104"/>
    </sheetView>
  </sheetViews>
  <sheetFormatPr defaultColWidth="9.140625" defaultRowHeight="12.75"/>
  <cols>
    <col min="1" max="1" width="4.421875" style="111" customWidth="1"/>
    <col min="2" max="2" width="22.421875" style="111" customWidth="1"/>
    <col min="3" max="3" width="26.421875" style="111" customWidth="1"/>
    <col min="4" max="4" width="12.7109375" style="115" customWidth="1"/>
    <col min="5" max="5" width="13.421875" style="111" customWidth="1"/>
    <col min="6" max="16384" width="9.140625" style="111" customWidth="1"/>
  </cols>
  <sheetData>
    <row r="1" spans="1:4" ht="11.25">
      <c r="A1" s="51" t="s">
        <v>7</v>
      </c>
      <c r="B1" s="52" t="s">
        <v>0</v>
      </c>
      <c r="C1" s="51" t="s">
        <v>5</v>
      </c>
      <c r="D1" s="51" t="s">
        <v>6</v>
      </c>
    </row>
    <row r="2" spans="1:4" ht="11.25">
      <c r="A2" s="53" t="s">
        <v>8</v>
      </c>
      <c r="B2" s="54" t="s">
        <v>1</v>
      </c>
      <c r="C2" s="54"/>
      <c r="D2" s="55" t="s">
        <v>35</v>
      </c>
    </row>
    <row r="3" spans="1:4" ht="11.25">
      <c r="A3" s="95">
        <v>100</v>
      </c>
      <c r="B3" s="2" t="s">
        <v>11</v>
      </c>
      <c r="C3" s="104"/>
      <c r="D3" s="62"/>
    </row>
    <row r="4" spans="1:4" ht="11.25">
      <c r="A4" s="96" t="s">
        <v>62</v>
      </c>
      <c r="B4" s="21" t="s">
        <v>9</v>
      </c>
      <c r="C4" s="21"/>
      <c r="D4" s="63">
        <v>534000</v>
      </c>
    </row>
    <row r="5" spans="1:4" ht="11.25">
      <c r="A5" s="96" t="s">
        <v>75</v>
      </c>
      <c r="B5" s="21" t="s">
        <v>13</v>
      </c>
      <c r="C5" s="21"/>
      <c r="D5" s="63">
        <v>42000</v>
      </c>
    </row>
    <row r="6" spans="1:4" ht="11.25">
      <c r="A6" s="96" t="s">
        <v>63</v>
      </c>
      <c r="B6" s="21" t="s">
        <v>118</v>
      </c>
      <c r="C6" s="21"/>
      <c r="D6" s="63">
        <v>195600</v>
      </c>
    </row>
    <row r="7" spans="1:4" ht="11.25">
      <c r="A7" s="96" t="s">
        <v>64</v>
      </c>
      <c r="B7" s="21" t="s">
        <v>12</v>
      </c>
      <c r="C7" s="21"/>
      <c r="D7" s="63">
        <v>283200</v>
      </c>
    </row>
    <row r="8" spans="1:4" ht="11.25">
      <c r="A8" s="96" t="s">
        <v>104</v>
      </c>
      <c r="B8" s="21" t="s">
        <v>117</v>
      </c>
      <c r="C8" s="21"/>
      <c r="D8" s="67">
        <v>68400</v>
      </c>
    </row>
    <row r="9" spans="1:4" ht="12" thickBot="1">
      <c r="A9" s="97"/>
      <c r="B9" s="21"/>
      <c r="C9" s="21"/>
      <c r="D9" s="41">
        <f>SUM(D4:D8)</f>
        <v>1123200</v>
      </c>
    </row>
    <row r="10" spans="1:4" ht="12" thickTop="1">
      <c r="A10" s="97"/>
      <c r="B10" s="21"/>
      <c r="C10" s="21"/>
      <c r="D10" s="44"/>
    </row>
    <row r="11" spans="1:4" ht="11.25">
      <c r="A11" s="97" t="s">
        <v>99</v>
      </c>
      <c r="B11" s="9" t="s">
        <v>53</v>
      </c>
      <c r="C11" s="21"/>
      <c r="D11" s="42"/>
    </row>
    <row r="12" spans="1:4" ht="11.25">
      <c r="A12" s="96" t="s">
        <v>102</v>
      </c>
      <c r="B12" s="21" t="s">
        <v>53</v>
      </c>
      <c r="C12" s="21"/>
      <c r="D12" s="63">
        <v>218160</v>
      </c>
    </row>
    <row r="13" spans="1:4" ht="11.25">
      <c r="A13" s="96" t="s">
        <v>101</v>
      </c>
      <c r="B13" s="21" t="s">
        <v>118</v>
      </c>
      <c r="C13" s="21"/>
      <c r="D13" s="67">
        <v>12000</v>
      </c>
    </row>
    <row r="14" spans="1:4" ht="12" thickBot="1">
      <c r="A14" s="96"/>
      <c r="B14" s="21"/>
      <c r="C14" s="21"/>
      <c r="D14" s="41">
        <f>SUM(D12:D13)</f>
        <v>230160</v>
      </c>
    </row>
    <row r="15" spans="1:4" ht="12" thickTop="1">
      <c r="A15" s="96"/>
      <c r="B15" s="21"/>
      <c r="C15" s="21"/>
      <c r="D15" s="45"/>
    </row>
    <row r="16" spans="1:4" ht="11.25">
      <c r="A16" s="97" t="s">
        <v>65</v>
      </c>
      <c r="B16" s="9" t="s">
        <v>14</v>
      </c>
      <c r="C16" s="21"/>
      <c r="D16" s="42"/>
    </row>
    <row r="17" spans="1:4" ht="11.25">
      <c r="A17" s="96" t="s">
        <v>66</v>
      </c>
      <c r="B17" s="21" t="s">
        <v>14</v>
      </c>
      <c r="C17" s="21" t="s">
        <v>119</v>
      </c>
      <c r="D17" s="63">
        <v>219100</v>
      </c>
    </row>
    <row r="18" spans="1:4" ht="11.25">
      <c r="A18" s="96" t="s">
        <v>66</v>
      </c>
      <c r="B18" s="21" t="s">
        <v>14</v>
      </c>
      <c r="C18" s="21" t="s">
        <v>120</v>
      </c>
      <c r="D18" s="63">
        <v>122000</v>
      </c>
    </row>
    <row r="19" spans="1:4" ht="11.25">
      <c r="A19" s="96" t="s">
        <v>67</v>
      </c>
      <c r="B19" s="21" t="s">
        <v>118</v>
      </c>
      <c r="C19" s="21"/>
      <c r="D19" s="67">
        <v>183900</v>
      </c>
    </row>
    <row r="20" spans="1:4" ht="12" thickBot="1">
      <c r="A20" s="97"/>
      <c r="B20" s="21"/>
      <c r="C20" s="21"/>
      <c r="D20" s="41">
        <f>SUM(D17:D19)</f>
        <v>525000</v>
      </c>
    </row>
    <row r="21" spans="1:4" ht="12" thickTop="1">
      <c r="A21" s="97"/>
      <c r="B21" s="21"/>
      <c r="C21" s="21"/>
      <c r="D21" s="70"/>
    </row>
    <row r="22" spans="1:4" ht="11.25">
      <c r="A22" s="97" t="s">
        <v>68</v>
      </c>
      <c r="B22" s="9" t="s">
        <v>19</v>
      </c>
      <c r="C22" s="21"/>
      <c r="D22" s="42"/>
    </row>
    <row r="23" spans="1:4" ht="11.25">
      <c r="A23" s="96" t="s">
        <v>69</v>
      </c>
      <c r="B23" s="21" t="s">
        <v>121</v>
      </c>
      <c r="C23" s="21"/>
      <c r="D23" s="63">
        <v>946200</v>
      </c>
    </row>
    <row r="24" spans="1:4" ht="11.25">
      <c r="A24" s="96" t="s">
        <v>70</v>
      </c>
      <c r="B24" s="21" t="s">
        <v>15</v>
      </c>
      <c r="C24" s="21"/>
      <c r="D24" s="63">
        <v>42000</v>
      </c>
    </row>
    <row r="25" spans="1:4" ht="11.25">
      <c r="A25" s="96" t="s">
        <v>71</v>
      </c>
      <c r="B25" s="21" t="s">
        <v>16</v>
      </c>
      <c r="C25" s="21"/>
      <c r="D25" s="63">
        <v>10000</v>
      </c>
    </row>
    <row r="26" spans="1:4" ht="11.25">
      <c r="A26" s="96" t="s">
        <v>72</v>
      </c>
      <c r="B26" s="21" t="s">
        <v>2</v>
      </c>
      <c r="C26" s="21"/>
      <c r="D26" s="63">
        <v>36000</v>
      </c>
    </row>
    <row r="27" spans="1:4" ht="11.25">
      <c r="A27" s="96" t="s">
        <v>73</v>
      </c>
      <c r="B27" s="21" t="s">
        <v>17</v>
      </c>
      <c r="C27" s="21"/>
      <c r="D27" s="63">
        <v>20000</v>
      </c>
    </row>
    <row r="28" spans="1:4" ht="11.25">
      <c r="A28" s="96" t="s">
        <v>74</v>
      </c>
      <c r="B28" s="21" t="s">
        <v>18</v>
      </c>
      <c r="C28" s="21"/>
      <c r="D28" s="63">
        <v>80000</v>
      </c>
    </row>
    <row r="29" spans="1:4" ht="11.25">
      <c r="A29" s="96" t="s">
        <v>74</v>
      </c>
      <c r="B29" s="21" t="s">
        <v>18</v>
      </c>
      <c r="C29" s="21" t="s">
        <v>122</v>
      </c>
      <c r="D29" s="72">
        <v>10000</v>
      </c>
    </row>
    <row r="30" spans="1:4" ht="12" thickBot="1">
      <c r="A30" s="97"/>
      <c r="B30" s="21"/>
      <c r="C30" s="21"/>
      <c r="D30" s="41">
        <f>SUM(D23:D29)</f>
        <v>1144200</v>
      </c>
    </row>
    <row r="31" spans="1:4" ht="12" thickTop="1">
      <c r="A31" s="97"/>
      <c r="B31" s="21"/>
      <c r="C31" s="21"/>
      <c r="D31" s="44"/>
    </row>
    <row r="32" spans="1:4" ht="11.25">
      <c r="A32" s="97" t="s">
        <v>76</v>
      </c>
      <c r="B32" s="9" t="s">
        <v>20</v>
      </c>
      <c r="C32" s="21"/>
      <c r="D32" s="42"/>
    </row>
    <row r="33" spans="1:4" ht="11.25">
      <c r="A33" s="96" t="s">
        <v>77</v>
      </c>
      <c r="B33" s="21" t="s">
        <v>21</v>
      </c>
      <c r="C33" s="21"/>
      <c r="D33" s="63">
        <v>700000</v>
      </c>
    </row>
    <row r="34" spans="1:4" ht="12" thickBot="1">
      <c r="A34" s="96"/>
      <c r="B34" s="21"/>
      <c r="C34" s="21"/>
      <c r="D34" s="41">
        <f>SUM(D33)</f>
        <v>700000</v>
      </c>
    </row>
    <row r="35" spans="1:4" ht="12" thickTop="1">
      <c r="A35" s="96"/>
      <c r="B35" s="21"/>
      <c r="C35" s="21"/>
      <c r="D35" s="44"/>
    </row>
    <row r="36" spans="1:4" ht="11.25">
      <c r="A36" s="96" t="s">
        <v>78</v>
      </c>
      <c r="B36" s="21" t="s">
        <v>22</v>
      </c>
      <c r="C36" s="21" t="s">
        <v>23</v>
      </c>
      <c r="D36" s="63">
        <v>171400</v>
      </c>
    </row>
    <row r="37" spans="1:4" ht="12" thickBot="1">
      <c r="A37" s="97"/>
      <c r="B37" s="21"/>
      <c r="C37" s="21"/>
      <c r="D37" s="41">
        <f>SUM(D36)</f>
        <v>171400</v>
      </c>
    </row>
    <row r="38" spans="1:4" ht="12" thickTop="1">
      <c r="A38" s="98"/>
      <c r="B38" s="21"/>
      <c r="C38" s="99"/>
      <c r="D38" s="43"/>
    </row>
    <row r="39" spans="1:4" ht="11.25">
      <c r="A39" s="96" t="s">
        <v>79</v>
      </c>
      <c r="B39" s="21" t="s">
        <v>24</v>
      </c>
      <c r="C39" s="21" t="s">
        <v>123</v>
      </c>
      <c r="D39" s="63">
        <v>60000</v>
      </c>
    </row>
    <row r="40" spans="1:4" ht="11.25">
      <c r="A40" s="97"/>
      <c r="B40" s="21"/>
      <c r="C40" s="21" t="s">
        <v>25</v>
      </c>
      <c r="D40" s="63">
        <v>55000</v>
      </c>
    </row>
    <row r="41" spans="1:4" ht="11.25">
      <c r="A41" s="97"/>
      <c r="B41" s="21"/>
      <c r="C41" s="21" t="s">
        <v>26</v>
      </c>
      <c r="D41" s="63">
        <v>100000</v>
      </c>
    </row>
    <row r="42" spans="1:4" ht="11.25">
      <c r="A42" s="97"/>
      <c r="B42" s="21"/>
      <c r="C42" s="21" t="s">
        <v>27</v>
      </c>
      <c r="D42" s="63">
        <v>250000</v>
      </c>
    </row>
    <row r="43" spans="1:4" ht="11.25">
      <c r="A43" s="97"/>
      <c r="B43" s="21"/>
      <c r="C43" s="21" t="s">
        <v>124</v>
      </c>
      <c r="D43" s="63">
        <v>400000</v>
      </c>
    </row>
    <row r="44" spans="1:4" ht="11.25">
      <c r="A44" s="97"/>
      <c r="B44" s="21"/>
      <c r="C44" s="21" t="s">
        <v>125</v>
      </c>
      <c r="D44" s="63">
        <v>150000</v>
      </c>
    </row>
    <row r="45" spans="1:4" ht="11.25">
      <c r="A45" s="97"/>
      <c r="B45" s="21"/>
      <c r="C45" s="21" t="s">
        <v>126</v>
      </c>
      <c r="D45" s="63">
        <v>100000</v>
      </c>
    </row>
    <row r="46" spans="1:4" ht="11.25">
      <c r="A46" s="97"/>
      <c r="B46" s="21"/>
      <c r="C46" s="21" t="s">
        <v>127</v>
      </c>
      <c r="D46" s="63">
        <v>10000</v>
      </c>
    </row>
    <row r="47" spans="1:4" ht="11.25">
      <c r="A47" s="97"/>
      <c r="B47" s="21"/>
      <c r="C47" s="21" t="s">
        <v>128</v>
      </c>
      <c r="D47" s="63">
        <v>20000</v>
      </c>
    </row>
    <row r="48" spans="1:4" ht="11.25">
      <c r="A48" s="97"/>
      <c r="B48" s="21"/>
      <c r="C48" s="21" t="s">
        <v>129</v>
      </c>
      <c r="D48" s="63">
        <v>250000</v>
      </c>
    </row>
    <row r="49" spans="1:4" ht="11.25">
      <c r="A49" s="97"/>
      <c r="B49" s="21"/>
      <c r="C49" s="21" t="s">
        <v>130</v>
      </c>
      <c r="D49" s="67">
        <v>176400</v>
      </c>
    </row>
    <row r="50" spans="1:4" ht="11.25">
      <c r="A50" s="97"/>
      <c r="B50" s="21"/>
      <c r="C50" s="21" t="s">
        <v>131</v>
      </c>
      <c r="D50" s="63">
        <v>70000</v>
      </c>
    </row>
    <row r="51" spans="1:4" ht="11.25">
      <c r="A51" s="97"/>
      <c r="B51" s="21"/>
      <c r="C51" s="21" t="s">
        <v>132</v>
      </c>
      <c r="D51" s="66">
        <v>70000</v>
      </c>
    </row>
    <row r="52" spans="1:4" ht="11.25">
      <c r="A52" s="97"/>
      <c r="B52" s="21"/>
      <c r="C52" s="99" t="s">
        <v>133</v>
      </c>
      <c r="D52" s="63">
        <v>100000</v>
      </c>
    </row>
    <row r="53" spans="1:4" ht="11.25">
      <c r="A53" s="97"/>
      <c r="B53" s="21"/>
      <c r="C53" s="99" t="s">
        <v>134</v>
      </c>
      <c r="D53" s="63">
        <v>100000</v>
      </c>
    </row>
    <row r="54" spans="1:4" ht="11.25">
      <c r="A54" s="97"/>
      <c r="B54" s="21"/>
      <c r="C54" s="99" t="s">
        <v>135</v>
      </c>
      <c r="D54" s="63">
        <v>30000</v>
      </c>
    </row>
    <row r="55" spans="1:5" ht="11.25">
      <c r="A55" s="97"/>
      <c r="B55" s="21"/>
      <c r="C55" s="99" t="s">
        <v>136</v>
      </c>
      <c r="D55" s="63">
        <v>100000</v>
      </c>
      <c r="E55" s="111" t="s">
        <v>305</v>
      </c>
    </row>
    <row r="56" spans="1:4" ht="11.25">
      <c r="A56" s="97"/>
      <c r="B56" s="21"/>
      <c r="C56" s="99" t="s">
        <v>137</v>
      </c>
      <c r="D56" s="63">
        <v>140000</v>
      </c>
    </row>
    <row r="57" spans="1:4" ht="11.25">
      <c r="A57" s="97"/>
      <c r="B57" s="21"/>
      <c r="C57" s="99" t="s">
        <v>138</v>
      </c>
      <c r="D57" s="63">
        <v>32919</v>
      </c>
    </row>
    <row r="58" spans="1:4" ht="13.5" customHeight="1">
      <c r="A58" s="97"/>
      <c r="B58" s="21"/>
      <c r="C58" s="99" t="s">
        <v>139</v>
      </c>
      <c r="D58" s="63">
        <v>50000</v>
      </c>
    </row>
    <row r="59" spans="1:4" ht="13.5" customHeight="1">
      <c r="A59" s="97"/>
      <c r="B59" s="21"/>
      <c r="C59" s="99" t="s">
        <v>140</v>
      </c>
      <c r="D59" s="63">
        <v>100000</v>
      </c>
    </row>
    <row r="60" spans="1:4" ht="13.5" customHeight="1">
      <c r="A60" s="98"/>
      <c r="B60" s="99"/>
      <c r="C60" s="99" t="s">
        <v>141</v>
      </c>
      <c r="D60" s="67">
        <v>100000</v>
      </c>
    </row>
    <row r="61" spans="1:4" ht="13.5" customHeight="1" thickBot="1">
      <c r="A61" s="100"/>
      <c r="B61" s="101"/>
      <c r="C61" s="101"/>
      <c r="D61" s="41">
        <f>SUM(D39:D60)</f>
        <v>2464319</v>
      </c>
    </row>
    <row r="62" spans="1:4" ht="13.5" customHeight="1" thickTop="1">
      <c r="A62" s="102"/>
      <c r="B62" s="103"/>
      <c r="C62" s="103"/>
      <c r="D62" s="44"/>
    </row>
    <row r="63" spans="1:4" ht="11.25">
      <c r="A63" s="56" t="s">
        <v>7</v>
      </c>
      <c r="B63" s="52" t="s">
        <v>0</v>
      </c>
      <c r="C63" s="51" t="s">
        <v>5</v>
      </c>
      <c r="D63" s="51" t="s">
        <v>6</v>
      </c>
    </row>
    <row r="64" spans="1:4" ht="11.25">
      <c r="A64" s="57" t="s">
        <v>8</v>
      </c>
      <c r="B64" s="54" t="s">
        <v>1</v>
      </c>
      <c r="C64" s="54"/>
      <c r="D64" s="55" t="s">
        <v>35</v>
      </c>
    </row>
    <row r="65" spans="1:4" ht="11.25">
      <c r="A65" s="96" t="s">
        <v>80</v>
      </c>
      <c r="B65" s="21" t="s">
        <v>28</v>
      </c>
      <c r="C65" s="104" t="s">
        <v>31</v>
      </c>
      <c r="D65" s="62"/>
    </row>
    <row r="66" spans="1:4" ht="11.25">
      <c r="A66" s="97"/>
      <c r="B66" s="21" t="s">
        <v>29</v>
      </c>
      <c r="C66" s="21" t="s">
        <v>32</v>
      </c>
      <c r="D66" s="42"/>
    </row>
    <row r="67" spans="1:4" ht="11.25">
      <c r="A67" s="97"/>
      <c r="B67" s="21" t="s">
        <v>30</v>
      </c>
      <c r="C67" s="21" t="s">
        <v>33</v>
      </c>
      <c r="D67" s="42"/>
    </row>
    <row r="68" spans="1:4" ht="11.25">
      <c r="A68" s="97"/>
      <c r="B68" s="21"/>
      <c r="C68" s="105" t="s">
        <v>34</v>
      </c>
      <c r="D68" s="71">
        <v>600000</v>
      </c>
    </row>
    <row r="69" spans="1:4" ht="12" thickBot="1">
      <c r="A69" s="97"/>
      <c r="B69" s="21"/>
      <c r="C69" s="21"/>
      <c r="D69" s="60">
        <f>SUM(D68)</f>
        <v>600000</v>
      </c>
    </row>
    <row r="70" spans="1:4" ht="12" thickTop="1">
      <c r="A70" s="97"/>
      <c r="B70" s="21"/>
      <c r="C70" s="21"/>
      <c r="D70" s="69"/>
    </row>
    <row r="71" spans="1:4" ht="11.25">
      <c r="A71" s="97"/>
      <c r="B71" s="21"/>
      <c r="C71" s="21"/>
      <c r="D71" s="42"/>
    </row>
    <row r="72" spans="1:4" ht="11.25">
      <c r="A72" s="77" t="s">
        <v>81</v>
      </c>
      <c r="B72" s="9" t="s">
        <v>36</v>
      </c>
      <c r="C72" s="106"/>
      <c r="D72" s="45"/>
    </row>
    <row r="73" spans="1:4" ht="11.25">
      <c r="A73" s="96" t="s">
        <v>82</v>
      </c>
      <c r="B73" s="21" t="s">
        <v>37</v>
      </c>
      <c r="C73" s="21"/>
      <c r="D73" s="63">
        <v>60000</v>
      </c>
    </row>
    <row r="74" spans="1:4" ht="11.25">
      <c r="A74" s="96" t="s">
        <v>83</v>
      </c>
      <c r="B74" s="21" t="s">
        <v>38</v>
      </c>
      <c r="C74" s="21"/>
      <c r="D74" s="63">
        <v>10000</v>
      </c>
    </row>
    <row r="75" spans="1:4" ht="11.25">
      <c r="A75" s="96" t="s">
        <v>84</v>
      </c>
      <c r="B75" s="21" t="s">
        <v>61</v>
      </c>
      <c r="C75" s="21"/>
      <c r="D75" s="63">
        <v>40000</v>
      </c>
    </row>
    <row r="76" spans="1:4" ht="11.25">
      <c r="A76" s="96" t="s">
        <v>85</v>
      </c>
      <c r="B76" s="107" t="s">
        <v>39</v>
      </c>
      <c r="C76" s="21"/>
      <c r="D76" s="63">
        <v>130000</v>
      </c>
    </row>
    <row r="77" spans="1:4" ht="11.25">
      <c r="A77" s="96" t="s">
        <v>86</v>
      </c>
      <c r="B77" s="107" t="s">
        <v>42</v>
      </c>
      <c r="C77" s="21"/>
      <c r="D77" s="63">
        <v>30000</v>
      </c>
    </row>
    <row r="78" spans="1:4" ht="11.25">
      <c r="A78" s="96" t="s">
        <v>87</v>
      </c>
      <c r="B78" s="107" t="s">
        <v>43</v>
      </c>
      <c r="C78" s="21"/>
      <c r="D78" s="67">
        <v>40000</v>
      </c>
    </row>
    <row r="79" spans="1:4" ht="11.25">
      <c r="A79" s="96" t="s">
        <v>88</v>
      </c>
      <c r="B79" s="107" t="s">
        <v>41</v>
      </c>
      <c r="C79" s="21"/>
      <c r="D79" s="63">
        <v>25000</v>
      </c>
    </row>
    <row r="80" spans="1:4" ht="11.25">
      <c r="A80" s="96" t="s">
        <v>142</v>
      </c>
      <c r="B80" s="107" t="s">
        <v>143</v>
      </c>
      <c r="C80" s="21"/>
      <c r="D80" s="63">
        <v>70000</v>
      </c>
    </row>
    <row r="81" spans="1:4" ht="11.25">
      <c r="A81" s="96" t="s">
        <v>89</v>
      </c>
      <c r="B81" s="107" t="s">
        <v>40</v>
      </c>
      <c r="C81" s="21"/>
      <c r="D81" s="63">
        <v>50000</v>
      </c>
    </row>
    <row r="82" spans="1:4" ht="11.25">
      <c r="A82" s="96" t="s">
        <v>144</v>
      </c>
      <c r="B82" s="107" t="s">
        <v>145</v>
      </c>
      <c r="C82" s="21" t="s">
        <v>146</v>
      </c>
      <c r="D82" s="63">
        <v>60000</v>
      </c>
    </row>
    <row r="83" spans="1:4" ht="11.25">
      <c r="A83" s="96" t="s">
        <v>144</v>
      </c>
      <c r="B83" s="107" t="s">
        <v>145</v>
      </c>
      <c r="C83" s="21" t="s">
        <v>147</v>
      </c>
      <c r="D83" s="63">
        <v>37800</v>
      </c>
    </row>
    <row r="84" spans="1:4" ht="11.25">
      <c r="A84" s="96" t="s">
        <v>148</v>
      </c>
      <c r="B84" s="107" t="s">
        <v>149</v>
      </c>
      <c r="C84" s="21" t="s">
        <v>150</v>
      </c>
      <c r="D84" s="63">
        <f>1314192+138651</f>
        <v>1452843</v>
      </c>
    </row>
    <row r="85" spans="1:5" ht="12" thickBot="1">
      <c r="A85" s="97"/>
      <c r="B85" s="21"/>
      <c r="C85" s="21"/>
      <c r="D85" s="41">
        <f>SUM(D73:D84)</f>
        <v>2005643</v>
      </c>
      <c r="E85" s="116"/>
    </row>
    <row r="86" spans="1:5" ht="12" thickTop="1">
      <c r="A86" s="97"/>
      <c r="B86" s="21"/>
      <c r="C86" s="21"/>
      <c r="D86" s="70"/>
      <c r="E86" s="116"/>
    </row>
    <row r="87" spans="1:4" ht="11.25">
      <c r="A87" s="97" t="s">
        <v>90</v>
      </c>
      <c r="B87" s="8" t="s">
        <v>44</v>
      </c>
      <c r="C87" s="21"/>
      <c r="D87" s="42"/>
    </row>
    <row r="88" spans="1:4" ht="11.25">
      <c r="A88" s="96" t="s">
        <v>91</v>
      </c>
      <c r="B88" s="107" t="s">
        <v>45</v>
      </c>
      <c r="C88" s="21"/>
      <c r="D88" s="63">
        <v>180000</v>
      </c>
    </row>
    <row r="89" spans="1:4" ht="11.25">
      <c r="A89" s="96" t="s">
        <v>92</v>
      </c>
      <c r="B89" s="107" t="s">
        <v>46</v>
      </c>
      <c r="C89" s="21"/>
      <c r="D89" s="63">
        <v>15000</v>
      </c>
    </row>
    <row r="90" spans="1:4" ht="11.25">
      <c r="A90" s="108" t="s">
        <v>103</v>
      </c>
      <c r="B90" s="109" t="s">
        <v>47</v>
      </c>
      <c r="C90" s="99"/>
      <c r="D90" s="67">
        <v>10000</v>
      </c>
    </row>
    <row r="91" spans="1:4" ht="11.25">
      <c r="A91" s="108" t="s">
        <v>151</v>
      </c>
      <c r="B91" s="109" t="s">
        <v>152</v>
      </c>
      <c r="C91" s="99"/>
      <c r="D91" s="67">
        <v>120000</v>
      </c>
    </row>
    <row r="92" spans="1:4" ht="12" thickBot="1">
      <c r="A92" s="97"/>
      <c r="B92" s="21"/>
      <c r="C92" s="21"/>
      <c r="D92" s="41">
        <f>SUM(D88:D91)</f>
        <v>325000</v>
      </c>
    </row>
    <row r="93" spans="1:4" ht="12" thickTop="1">
      <c r="A93" s="77"/>
      <c r="B93" s="106"/>
      <c r="C93" s="106"/>
      <c r="D93" s="45"/>
    </row>
    <row r="94" spans="1:4" ht="11.25">
      <c r="A94" s="77" t="s">
        <v>93</v>
      </c>
      <c r="B94" s="37" t="s">
        <v>48</v>
      </c>
      <c r="C94" s="106"/>
      <c r="D94" s="45"/>
    </row>
    <row r="95" spans="1:4" ht="11.25">
      <c r="A95" s="96" t="s">
        <v>95</v>
      </c>
      <c r="B95" s="8" t="s">
        <v>94</v>
      </c>
      <c r="C95" s="21"/>
      <c r="D95" s="45"/>
    </row>
    <row r="96" spans="1:4" ht="11.25">
      <c r="A96" s="97"/>
      <c r="B96" s="7" t="s">
        <v>154</v>
      </c>
      <c r="C96" s="4" t="s">
        <v>153</v>
      </c>
      <c r="D96" s="81">
        <v>49000</v>
      </c>
    </row>
    <row r="97" spans="1:4" ht="11.25">
      <c r="A97" s="97"/>
      <c r="B97" s="4" t="s">
        <v>154</v>
      </c>
      <c r="C97" s="4" t="s">
        <v>155</v>
      </c>
      <c r="D97" s="81">
        <v>70000</v>
      </c>
    </row>
    <row r="98" spans="1:4" ht="11.25">
      <c r="A98" s="97"/>
      <c r="B98" s="4" t="s">
        <v>49</v>
      </c>
      <c r="C98" s="4" t="s">
        <v>275</v>
      </c>
      <c r="D98" s="81">
        <v>99000</v>
      </c>
    </row>
    <row r="99" spans="1:4" ht="11.25">
      <c r="A99" s="97"/>
      <c r="B99" s="4" t="s">
        <v>276</v>
      </c>
      <c r="C99" s="4" t="s">
        <v>277</v>
      </c>
      <c r="D99" s="81">
        <v>5000</v>
      </c>
    </row>
    <row r="100" spans="1:4" ht="11.25">
      <c r="A100" s="97"/>
      <c r="B100" s="4" t="s">
        <v>278</v>
      </c>
      <c r="C100" s="4" t="s">
        <v>157</v>
      </c>
      <c r="D100" s="81">
        <v>150000</v>
      </c>
    </row>
    <row r="101" spans="1:4" ht="11.25">
      <c r="A101" s="97"/>
      <c r="B101" s="4" t="s">
        <v>156</v>
      </c>
      <c r="C101" s="4" t="s">
        <v>157</v>
      </c>
      <c r="D101" s="81">
        <v>2909400</v>
      </c>
    </row>
    <row r="102" spans="1:4" ht="11.25">
      <c r="A102" s="97"/>
      <c r="B102" s="4" t="s">
        <v>158</v>
      </c>
      <c r="C102" s="4"/>
      <c r="D102" s="81">
        <v>70000</v>
      </c>
    </row>
    <row r="103" spans="1:4" ht="11.25">
      <c r="A103" s="97"/>
      <c r="B103" s="4" t="s">
        <v>279</v>
      </c>
      <c r="C103" s="4"/>
      <c r="D103" s="81">
        <v>10000</v>
      </c>
    </row>
    <row r="104" spans="1:4" ht="11.25">
      <c r="A104" s="97"/>
      <c r="B104" s="21" t="s">
        <v>306</v>
      </c>
      <c r="C104" s="21" t="s">
        <v>307</v>
      </c>
      <c r="D104" s="63">
        <v>5000</v>
      </c>
    </row>
    <row r="105" spans="1:4" ht="12" thickBot="1">
      <c r="A105" s="97"/>
      <c r="B105" s="21"/>
      <c r="C105" s="21"/>
      <c r="D105" s="41">
        <f>SUM(D96:D104)</f>
        <v>3367400</v>
      </c>
    </row>
    <row r="106" spans="1:4" ht="12" thickTop="1">
      <c r="A106" s="97"/>
      <c r="B106" s="21"/>
      <c r="C106" s="21"/>
      <c r="D106" s="45"/>
    </row>
    <row r="107" spans="1:4" ht="11.25">
      <c r="A107" s="97" t="s">
        <v>96</v>
      </c>
      <c r="B107" s="9" t="s">
        <v>50</v>
      </c>
      <c r="C107" s="21"/>
      <c r="D107" s="42"/>
    </row>
    <row r="108" spans="1:5" ht="11.25">
      <c r="A108" s="96" t="s">
        <v>97</v>
      </c>
      <c r="B108" s="21" t="s">
        <v>51</v>
      </c>
      <c r="C108" s="21" t="s">
        <v>159</v>
      </c>
      <c r="D108" s="75">
        <v>18000</v>
      </c>
      <c r="E108" s="118"/>
    </row>
    <row r="109" spans="1:4" ht="11.25">
      <c r="A109" s="96"/>
      <c r="B109" s="21"/>
      <c r="C109" s="21" t="s">
        <v>160</v>
      </c>
      <c r="D109" s="75">
        <v>11500</v>
      </c>
    </row>
    <row r="110" spans="1:4" ht="11.25">
      <c r="A110" s="21"/>
      <c r="B110" s="21"/>
      <c r="C110" s="21" t="s">
        <v>161</v>
      </c>
      <c r="D110" s="75">
        <v>50000</v>
      </c>
    </row>
    <row r="111" spans="1:4" ht="11.25">
      <c r="A111" s="110">
        <v>452</v>
      </c>
      <c r="B111" s="21" t="s">
        <v>166</v>
      </c>
      <c r="C111" s="21" t="s">
        <v>167</v>
      </c>
      <c r="D111" s="75">
        <v>495000</v>
      </c>
    </row>
    <row r="112" spans="1:4" ht="11.25">
      <c r="A112" s="110">
        <v>456</v>
      </c>
      <c r="B112" s="21" t="s">
        <v>164</v>
      </c>
      <c r="C112" s="74" t="s">
        <v>165</v>
      </c>
      <c r="D112" s="75">
        <v>528000</v>
      </c>
    </row>
    <row r="113" spans="1:4" ht="11.25">
      <c r="A113" s="96" t="s">
        <v>98</v>
      </c>
      <c r="B113" s="21" t="s">
        <v>52</v>
      </c>
      <c r="C113" s="21" t="s">
        <v>162</v>
      </c>
      <c r="D113" s="75">
        <f>53900+28000</f>
        <v>81900</v>
      </c>
    </row>
    <row r="114" spans="1:4" ht="11.25">
      <c r="A114" s="97"/>
      <c r="B114" s="21"/>
      <c r="C114" s="21" t="s">
        <v>163</v>
      </c>
      <c r="D114" s="75">
        <v>15000</v>
      </c>
    </row>
    <row r="115" spans="1:4" ht="11.25">
      <c r="A115" s="99">
        <v>467</v>
      </c>
      <c r="B115" s="99" t="s">
        <v>168</v>
      </c>
      <c r="C115" s="99" t="s">
        <v>169</v>
      </c>
      <c r="D115" s="76">
        <v>2941000</v>
      </c>
    </row>
    <row r="116" spans="1:4" ht="12" thickBot="1">
      <c r="A116" s="21"/>
      <c r="B116" s="21"/>
      <c r="C116" s="21"/>
      <c r="D116" s="41">
        <f>SUM(D108:D115)</f>
        <v>4140400</v>
      </c>
    </row>
    <row r="117" spans="1:4" ht="12" thickTop="1">
      <c r="A117" s="74">
        <v>500</v>
      </c>
      <c r="B117" s="8" t="s">
        <v>170</v>
      </c>
      <c r="C117" s="21"/>
      <c r="D117" s="35"/>
    </row>
    <row r="118" spans="1:5" ht="11.25">
      <c r="A118" s="110">
        <v>509</v>
      </c>
      <c r="B118" s="107" t="s">
        <v>171</v>
      </c>
      <c r="C118" s="107" t="s">
        <v>172</v>
      </c>
      <c r="D118" s="76">
        <v>124000</v>
      </c>
      <c r="E118" s="116"/>
    </row>
    <row r="119" spans="1:4" ht="12" thickBot="1">
      <c r="A119" s="21"/>
      <c r="B119" s="21"/>
      <c r="C119" s="21"/>
      <c r="D119" s="94">
        <f>SUM(D118)</f>
        <v>124000</v>
      </c>
    </row>
    <row r="120" spans="1:4" ht="12" thickTop="1">
      <c r="A120" s="74">
        <v>550</v>
      </c>
      <c r="B120" s="9" t="s">
        <v>173</v>
      </c>
      <c r="C120" s="21"/>
      <c r="D120" s="117"/>
    </row>
    <row r="121" spans="1:4" ht="11.25">
      <c r="A121" s="110">
        <v>554</v>
      </c>
      <c r="B121" s="21" t="s">
        <v>124</v>
      </c>
      <c r="C121" s="21"/>
      <c r="D121" s="75">
        <v>480000</v>
      </c>
    </row>
    <row r="122" spans="1:4" ht="11.25">
      <c r="A122" s="112">
        <v>555</v>
      </c>
      <c r="B122" s="99" t="s">
        <v>125</v>
      </c>
      <c r="C122" s="99"/>
      <c r="D122" s="76">
        <v>90000</v>
      </c>
    </row>
    <row r="123" spans="1:4" ht="12" thickBot="1">
      <c r="A123" s="101"/>
      <c r="B123" s="101"/>
      <c r="C123" s="113"/>
      <c r="D123" s="114">
        <f>SUM(D121:D122)</f>
        <v>570000</v>
      </c>
    </row>
    <row r="124" ht="12" thickTop="1"/>
    <row r="125" spans="3:4" ht="11.25">
      <c r="C125" s="78" t="s">
        <v>105</v>
      </c>
      <c r="D125" s="49">
        <f>SUM(D123+D119+D116+D105+D92+D85+D69+D61+D37+D30+D34+D20+D14+D9)</f>
        <v>17490722</v>
      </c>
    </row>
    <row r="127" ht="11.25">
      <c r="D127" s="49"/>
    </row>
    <row r="129" spans="1:4" ht="11.25">
      <c r="A129" s="56" t="s">
        <v>7</v>
      </c>
      <c r="B129" s="52" t="s">
        <v>0</v>
      </c>
      <c r="C129" s="51" t="s">
        <v>5</v>
      </c>
      <c r="D129" s="51" t="s">
        <v>6</v>
      </c>
    </row>
    <row r="130" spans="1:4" ht="11.25">
      <c r="A130" s="57" t="s">
        <v>8</v>
      </c>
      <c r="B130" s="54" t="s">
        <v>1</v>
      </c>
      <c r="C130" s="54"/>
      <c r="D130" s="55" t="s">
        <v>35</v>
      </c>
    </row>
    <row r="131" spans="1:4" ht="11.25">
      <c r="A131" s="96"/>
      <c r="B131" s="9" t="s">
        <v>112</v>
      </c>
      <c r="C131" s="104"/>
      <c r="D131" s="62"/>
    </row>
    <row r="132" spans="1:4" ht="11.25">
      <c r="A132" s="97"/>
      <c r="B132" s="21" t="s">
        <v>182</v>
      </c>
      <c r="C132" s="21" t="s">
        <v>183</v>
      </c>
      <c r="D132" s="42">
        <v>88067</v>
      </c>
    </row>
    <row r="133" spans="1:4" ht="11.25">
      <c r="A133" s="97"/>
      <c r="B133" s="21"/>
      <c r="C133" s="21" t="s">
        <v>184</v>
      </c>
      <c r="D133" s="42">
        <v>63033</v>
      </c>
    </row>
    <row r="134" spans="1:4" ht="11.25">
      <c r="A134" s="97"/>
      <c r="B134" s="21"/>
      <c r="C134" s="105" t="s">
        <v>185</v>
      </c>
      <c r="D134" s="44">
        <v>200000</v>
      </c>
    </row>
    <row r="135" spans="1:4" ht="12" thickBot="1">
      <c r="A135" s="97"/>
      <c r="B135" s="21"/>
      <c r="C135" s="21"/>
      <c r="D135" s="60">
        <f>SUM(D132:D134)</f>
        <v>351100</v>
      </c>
    </row>
    <row r="136" spans="1:4" ht="12" thickTop="1">
      <c r="A136" s="97"/>
      <c r="B136" s="9" t="s">
        <v>113</v>
      </c>
      <c r="C136" s="21"/>
      <c r="D136" s="69"/>
    </row>
    <row r="137" spans="1:4" ht="11.25">
      <c r="A137" s="98"/>
      <c r="B137" s="99" t="s">
        <v>113</v>
      </c>
      <c r="C137" s="99" t="s">
        <v>186</v>
      </c>
      <c r="D137" s="43">
        <v>220000</v>
      </c>
    </row>
    <row r="138" spans="1:4" ht="12" thickBot="1">
      <c r="A138" s="100"/>
      <c r="B138" s="79"/>
      <c r="C138" s="101"/>
      <c r="D138" s="41">
        <f>SUM(D137)</f>
        <v>220000</v>
      </c>
    </row>
    <row r="139" ht="12" thickTop="1"/>
    <row r="140" spans="3:4" ht="11.25">
      <c r="C140" s="78" t="s">
        <v>105</v>
      </c>
      <c r="D140" s="49">
        <f>+D138+D135</f>
        <v>571100</v>
      </c>
    </row>
  </sheetData>
  <printOptions/>
  <pageMargins left="0.7480314960629921" right="0.7480314960629921" top="0.35433070866141736" bottom="0.3937007874015748" header="0.2362204724409449" footer="0.4724409448818898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N70"/>
  <sheetViews>
    <sheetView workbookViewId="0" topLeftCell="A1">
      <selection activeCell="F11" sqref="F11"/>
    </sheetView>
  </sheetViews>
  <sheetFormatPr defaultColWidth="9.140625" defaultRowHeight="12.75"/>
  <cols>
    <col min="3" max="3" width="9.140625" style="0" customWidth="1"/>
    <col min="4" max="4" width="6.7109375" style="0" customWidth="1"/>
    <col min="5" max="5" width="23.7109375" style="0" customWidth="1"/>
    <col min="6" max="6" width="20.7109375" style="0" customWidth="1"/>
    <col min="7" max="11" width="12.7109375" style="0" customWidth="1"/>
    <col min="12" max="12" width="12.7109375" style="159" customWidth="1"/>
    <col min="13" max="13" width="12.7109375" style="0" customWidth="1"/>
  </cols>
  <sheetData>
    <row r="1" spans="4:13" ht="12.75">
      <c r="D1" s="251" t="s">
        <v>3</v>
      </c>
      <c r="E1" s="251"/>
      <c r="F1" s="251"/>
      <c r="G1" s="251"/>
      <c r="H1" s="251"/>
      <c r="I1" s="251"/>
      <c r="J1" s="251"/>
      <c r="K1" s="251"/>
      <c r="L1" s="251"/>
      <c r="M1" s="251"/>
    </row>
    <row r="2" spans="4:13" ht="12.75">
      <c r="D2" s="251" t="s">
        <v>292</v>
      </c>
      <c r="E2" s="251"/>
      <c r="F2" s="251"/>
      <c r="G2" s="251"/>
      <c r="H2" s="251"/>
      <c r="I2" s="251"/>
      <c r="J2" s="251"/>
      <c r="K2" s="251"/>
      <c r="L2" s="251"/>
      <c r="M2" s="251"/>
    </row>
    <row r="3" spans="4:13" ht="12.75">
      <c r="D3" s="256" t="s">
        <v>252</v>
      </c>
      <c r="E3" s="256"/>
      <c r="F3" s="256"/>
      <c r="G3" s="256"/>
      <c r="H3" s="256"/>
      <c r="I3" s="256"/>
      <c r="J3" s="256"/>
      <c r="K3" s="256"/>
      <c r="L3" s="256"/>
      <c r="M3" s="256"/>
    </row>
    <row r="4" spans="4:13" s="111" customFormat="1" ht="13.5" customHeight="1">
      <c r="D4" s="51" t="s">
        <v>7</v>
      </c>
      <c r="E4" s="52" t="s">
        <v>0</v>
      </c>
      <c r="F4" s="51" t="s">
        <v>5</v>
      </c>
      <c r="G4" s="51"/>
      <c r="H4" s="51"/>
      <c r="I4" s="253" t="s">
        <v>302</v>
      </c>
      <c r="J4" s="253" t="s">
        <v>303</v>
      </c>
      <c r="K4" s="253" t="s">
        <v>304</v>
      </c>
      <c r="L4" s="120" t="s">
        <v>105</v>
      </c>
      <c r="M4" s="253" t="s">
        <v>107</v>
      </c>
    </row>
    <row r="5" spans="4:13" s="111" customFormat="1" ht="13.5" customHeight="1">
      <c r="D5" s="53" t="s">
        <v>8</v>
      </c>
      <c r="E5" s="54" t="s">
        <v>1</v>
      </c>
      <c r="F5" s="54"/>
      <c r="G5" s="55" t="s">
        <v>35</v>
      </c>
      <c r="H5" s="55"/>
      <c r="I5" s="257"/>
      <c r="J5" s="257"/>
      <c r="K5" s="257"/>
      <c r="L5" s="121" t="s">
        <v>106</v>
      </c>
      <c r="M5" s="257"/>
    </row>
    <row r="6" spans="4:13" s="111" customFormat="1" ht="13.5" customHeight="1">
      <c r="D6" s="149">
        <v>100</v>
      </c>
      <c r="E6" s="2" t="s">
        <v>11</v>
      </c>
      <c r="F6" s="104"/>
      <c r="G6" s="150"/>
      <c r="H6" s="150"/>
      <c r="I6" s="104"/>
      <c r="J6" s="104"/>
      <c r="K6" s="104"/>
      <c r="L6" s="155"/>
      <c r="M6" s="104"/>
    </row>
    <row r="7" spans="4:13" s="111" customFormat="1" ht="13.5" customHeight="1">
      <c r="D7" s="96" t="s">
        <v>64</v>
      </c>
      <c r="E7" s="21" t="s">
        <v>9</v>
      </c>
      <c r="F7" s="21"/>
      <c r="G7" s="42">
        <v>593000</v>
      </c>
      <c r="H7" s="42">
        <v>100894</v>
      </c>
      <c r="I7" s="63">
        <v>25492</v>
      </c>
      <c r="J7" s="63">
        <v>24760</v>
      </c>
      <c r="K7" s="63">
        <v>24862</v>
      </c>
      <c r="L7" s="140">
        <f>SUM(H7:K7)</f>
        <v>176008</v>
      </c>
      <c r="M7" s="63">
        <f>+G7-L7</f>
        <v>416992</v>
      </c>
    </row>
    <row r="8" spans="4:13" s="111" customFormat="1" ht="12" customHeight="1">
      <c r="D8" s="96" t="s">
        <v>63</v>
      </c>
      <c r="E8" s="21" t="s">
        <v>287</v>
      </c>
      <c r="F8" s="21"/>
      <c r="G8" s="43">
        <v>108000</v>
      </c>
      <c r="H8" s="43">
        <v>18726</v>
      </c>
      <c r="I8" s="67">
        <v>4645</v>
      </c>
      <c r="J8" s="67">
        <v>4500</v>
      </c>
      <c r="K8" s="67">
        <v>4500</v>
      </c>
      <c r="L8" s="140">
        <f>SUM(H8:K8)</f>
        <v>32371</v>
      </c>
      <c r="M8" s="63">
        <f>+G8-L8</f>
        <v>75629</v>
      </c>
    </row>
    <row r="9" spans="4:13" s="111" customFormat="1" ht="16.5" customHeight="1">
      <c r="D9" s="96" t="s">
        <v>288</v>
      </c>
      <c r="E9" s="21" t="s">
        <v>289</v>
      </c>
      <c r="F9" s="21"/>
      <c r="G9" s="48">
        <v>180000</v>
      </c>
      <c r="H9" s="43"/>
      <c r="I9" s="182" t="s">
        <v>208</v>
      </c>
      <c r="J9" s="182">
        <v>18581</v>
      </c>
      <c r="K9" s="182">
        <v>3000</v>
      </c>
      <c r="L9" s="140">
        <f>SUM(I9:K9)</f>
        <v>21581</v>
      </c>
      <c r="M9" s="63">
        <f>+G9-L9</f>
        <v>158419</v>
      </c>
    </row>
    <row r="10" spans="4:13" s="111" customFormat="1" ht="13.5" customHeight="1" thickBot="1">
      <c r="D10" s="97"/>
      <c r="E10" s="21"/>
      <c r="F10" s="21"/>
      <c r="G10" s="41">
        <f aca="true" t="shared" si="0" ref="G10:M10">SUM(G7:G9)</f>
        <v>881000</v>
      </c>
      <c r="H10" s="41">
        <f>SUM(H7:H9)</f>
        <v>119620</v>
      </c>
      <c r="I10" s="41">
        <f t="shared" si="0"/>
        <v>30137</v>
      </c>
      <c r="J10" s="41">
        <f t="shared" si="0"/>
        <v>47841</v>
      </c>
      <c r="K10" s="41">
        <f t="shared" si="0"/>
        <v>32362</v>
      </c>
      <c r="L10" s="41">
        <f t="shared" si="0"/>
        <v>229960</v>
      </c>
      <c r="M10" s="41">
        <f t="shared" si="0"/>
        <v>651040</v>
      </c>
    </row>
    <row r="11" spans="4:13" s="111" customFormat="1" ht="13.5" customHeight="1" thickTop="1">
      <c r="D11" s="97" t="s">
        <v>99</v>
      </c>
      <c r="E11" s="9" t="s">
        <v>53</v>
      </c>
      <c r="F11" s="21"/>
      <c r="G11" s="42"/>
      <c r="H11" s="42"/>
      <c r="I11" s="63"/>
      <c r="J11" s="63"/>
      <c r="K11" s="63"/>
      <c r="L11" s="140"/>
      <c r="M11" s="63"/>
    </row>
    <row r="12" spans="4:13" s="111" customFormat="1" ht="13.5" customHeight="1">
      <c r="D12" s="96" t="s">
        <v>102</v>
      </c>
      <c r="E12" s="21" t="s">
        <v>100</v>
      </c>
      <c r="F12" s="21"/>
      <c r="G12" s="42">
        <v>118000</v>
      </c>
      <c r="H12" s="42">
        <v>28770</v>
      </c>
      <c r="I12" s="63">
        <v>9590</v>
      </c>
      <c r="J12" s="63">
        <v>9590</v>
      </c>
      <c r="K12" s="63">
        <v>9590</v>
      </c>
      <c r="L12" s="140">
        <f>SUM(H12:K12)</f>
        <v>57540</v>
      </c>
      <c r="M12" s="63">
        <f>+G12-L12</f>
        <v>60460</v>
      </c>
    </row>
    <row r="13" spans="4:13" s="111" customFormat="1" ht="13.5" customHeight="1">
      <c r="D13" s="96" t="s">
        <v>101</v>
      </c>
      <c r="E13" s="21" t="s">
        <v>273</v>
      </c>
      <c r="F13" s="21"/>
      <c r="G13" s="43">
        <v>18000</v>
      </c>
      <c r="H13" s="43">
        <v>4500</v>
      </c>
      <c r="I13" s="67">
        <v>1500</v>
      </c>
      <c r="J13" s="67">
        <v>1500</v>
      </c>
      <c r="K13" s="67">
        <v>1500</v>
      </c>
      <c r="L13" s="140">
        <f>SUM(H13:K13)</f>
        <v>9000</v>
      </c>
      <c r="M13" s="63">
        <f>+G13-L13</f>
        <v>9000</v>
      </c>
    </row>
    <row r="14" spans="4:13" s="111" customFormat="1" ht="13.5" customHeight="1">
      <c r="D14" s="96" t="s">
        <v>290</v>
      </c>
      <c r="E14" s="21" t="s">
        <v>289</v>
      </c>
      <c r="F14" s="21"/>
      <c r="G14" s="48">
        <v>30000</v>
      </c>
      <c r="H14" s="43"/>
      <c r="I14" s="182" t="s">
        <v>208</v>
      </c>
      <c r="J14" s="182">
        <v>5000</v>
      </c>
      <c r="K14" s="182">
        <v>1000</v>
      </c>
      <c r="L14" s="140">
        <f>SUM(I14:K14)</f>
        <v>6000</v>
      </c>
      <c r="M14" s="63">
        <f>+G14-L14</f>
        <v>24000</v>
      </c>
    </row>
    <row r="15" spans="4:13" s="111" customFormat="1" ht="13.5" customHeight="1" thickBot="1">
      <c r="D15" s="97"/>
      <c r="E15" s="9"/>
      <c r="F15" s="21"/>
      <c r="G15" s="41">
        <f aca="true" t="shared" si="1" ref="G15:M15">SUM(G12:G14)</f>
        <v>166000</v>
      </c>
      <c r="H15" s="41">
        <f>SUM(H12:H14)</f>
        <v>33270</v>
      </c>
      <c r="I15" s="41">
        <f t="shared" si="1"/>
        <v>11090</v>
      </c>
      <c r="J15" s="41">
        <f t="shared" si="1"/>
        <v>16090</v>
      </c>
      <c r="K15" s="41">
        <f t="shared" si="1"/>
        <v>12090</v>
      </c>
      <c r="L15" s="41">
        <f t="shared" si="1"/>
        <v>72540</v>
      </c>
      <c r="M15" s="41">
        <f t="shared" si="1"/>
        <v>93460</v>
      </c>
    </row>
    <row r="16" spans="4:13" s="111" customFormat="1" ht="13.5" customHeight="1" thickTop="1">
      <c r="D16" s="97" t="s">
        <v>68</v>
      </c>
      <c r="E16" s="9" t="s">
        <v>19</v>
      </c>
      <c r="F16" s="21"/>
      <c r="G16" s="42"/>
      <c r="H16" s="42"/>
      <c r="I16" s="63"/>
      <c r="J16" s="63"/>
      <c r="K16" s="63"/>
      <c r="L16" s="140"/>
      <c r="M16" s="63"/>
    </row>
    <row r="17" spans="4:13" s="111" customFormat="1" ht="13.5" customHeight="1">
      <c r="D17" s="96" t="s">
        <v>291</v>
      </c>
      <c r="E17" s="21" t="s">
        <v>249</v>
      </c>
      <c r="F17" s="21"/>
      <c r="G17" s="42">
        <v>3000</v>
      </c>
      <c r="H17" s="42"/>
      <c r="I17" s="182" t="s">
        <v>208</v>
      </c>
      <c r="J17" s="182" t="s">
        <v>208</v>
      </c>
      <c r="K17" s="182" t="s">
        <v>208</v>
      </c>
      <c r="L17" s="140">
        <f>SUM(I17:K17)</f>
        <v>0</v>
      </c>
      <c r="M17" s="63">
        <f>+G17-L17</f>
        <v>3000</v>
      </c>
    </row>
    <row r="18" spans="4:13" s="111" customFormat="1" ht="13.5" customHeight="1">
      <c r="D18" s="96" t="s">
        <v>71</v>
      </c>
      <c r="E18" s="21" t="s">
        <v>16</v>
      </c>
      <c r="F18" s="21"/>
      <c r="G18" s="42">
        <v>20000</v>
      </c>
      <c r="H18" s="42"/>
      <c r="I18" s="182" t="s">
        <v>208</v>
      </c>
      <c r="J18" s="182" t="s">
        <v>208</v>
      </c>
      <c r="K18" s="182" t="s">
        <v>208</v>
      </c>
      <c r="L18" s="140">
        <f>SUM(I18:K18)</f>
        <v>0</v>
      </c>
      <c r="M18" s="63">
        <f>+G18-L18</f>
        <v>20000</v>
      </c>
    </row>
    <row r="19" spans="4:13" s="111" customFormat="1" ht="13.5" customHeight="1">
      <c r="D19" s="96" t="s">
        <v>72</v>
      </c>
      <c r="E19" s="21" t="s">
        <v>248</v>
      </c>
      <c r="F19" s="21"/>
      <c r="G19" s="43">
        <v>50000</v>
      </c>
      <c r="H19" s="43">
        <v>2500</v>
      </c>
      <c r="I19" s="182">
        <v>1250</v>
      </c>
      <c r="J19" s="182">
        <v>1250</v>
      </c>
      <c r="K19" s="182">
        <v>1500</v>
      </c>
      <c r="L19" s="140">
        <f>SUM(H19:K19)</f>
        <v>6500</v>
      </c>
      <c r="M19" s="63">
        <f>+G19-L19</f>
        <v>43500</v>
      </c>
    </row>
    <row r="20" spans="4:13" s="111" customFormat="1" ht="13.5" customHeight="1">
      <c r="D20" s="96" t="s">
        <v>73</v>
      </c>
      <c r="E20" s="21" t="s">
        <v>17</v>
      </c>
      <c r="F20" s="21"/>
      <c r="G20" s="43">
        <v>19200</v>
      </c>
      <c r="H20" s="43"/>
      <c r="I20" s="182"/>
      <c r="J20" s="182"/>
      <c r="K20" s="63">
        <v>3874</v>
      </c>
      <c r="L20" s="140">
        <f>SUM(I20:K20)</f>
        <v>3874</v>
      </c>
      <c r="M20" s="63">
        <f>+G20-L20</f>
        <v>15326</v>
      </c>
    </row>
    <row r="21" spans="4:13" s="111" customFormat="1" ht="13.5" customHeight="1">
      <c r="D21" s="96" t="s">
        <v>74</v>
      </c>
      <c r="E21" s="21" t="s">
        <v>18</v>
      </c>
      <c r="F21" s="21"/>
      <c r="G21" s="48">
        <v>90000</v>
      </c>
      <c r="H21" s="67">
        <v>85137</v>
      </c>
      <c r="I21" s="67"/>
      <c r="J21" s="67"/>
      <c r="K21" s="67">
        <v>505</v>
      </c>
      <c r="L21" s="140">
        <f>SUM(H21:K21)</f>
        <v>85642</v>
      </c>
      <c r="M21" s="63">
        <f>+G21-L21</f>
        <v>4358</v>
      </c>
    </row>
    <row r="22" spans="4:13" s="111" customFormat="1" ht="13.5" customHeight="1" thickBot="1">
      <c r="D22" s="97"/>
      <c r="E22" s="9"/>
      <c r="F22" s="21"/>
      <c r="G22" s="41">
        <f>SUM(G17:G21)</f>
        <v>182200</v>
      </c>
      <c r="H22" s="41">
        <f>SUM(H17:H21)</f>
        <v>87637</v>
      </c>
      <c r="I22" s="41">
        <f>SUM(I18:I21)</f>
        <v>1250</v>
      </c>
      <c r="J22" s="41">
        <f>SUM(J18:J21)</f>
        <v>1250</v>
      </c>
      <c r="K22" s="41">
        <f>SUM(K18:K21)</f>
        <v>5879</v>
      </c>
      <c r="L22" s="41">
        <f>SUM(L18:L21)</f>
        <v>96016</v>
      </c>
      <c r="M22" s="41">
        <f>SUM(M17:M21)</f>
        <v>86184</v>
      </c>
    </row>
    <row r="23" spans="4:13" s="111" customFormat="1" ht="13.5" customHeight="1" thickTop="1">
      <c r="D23" s="97" t="s">
        <v>76</v>
      </c>
      <c r="E23" s="9" t="s">
        <v>20</v>
      </c>
      <c r="F23" s="21"/>
      <c r="G23" s="42"/>
      <c r="H23" s="42"/>
      <c r="I23" s="63"/>
      <c r="J23" s="63"/>
      <c r="K23" s="63"/>
      <c r="L23" s="140"/>
      <c r="M23" s="63"/>
    </row>
    <row r="24" spans="4:13" s="111" customFormat="1" ht="13.5" customHeight="1">
      <c r="D24" s="96" t="s">
        <v>77</v>
      </c>
      <c r="E24" s="21" t="s">
        <v>21</v>
      </c>
      <c r="F24" s="21" t="s">
        <v>54</v>
      </c>
      <c r="G24" s="48">
        <v>80000</v>
      </c>
      <c r="H24" s="43">
        <v>2500</v>
      </c>
      <c r="I24" s="67"/>
      <c r="J24" s="182" t="s">
        <v>208</v>
      </c>
      <c r="K24" s="182">
        <v>4600</v>
      </c>
      <c r="L24" s="156">
        <f>SUM(H24:K24)</f>
        <v>7100</v>
      </c>
      <c r="M24" s="67">
        <f>+G24-L24</f>
        <v>72900</v>
      </c>
    </row>
    <row r="25" spans="4:13" s="111" customFormat="1" ht="13.5" customHeight="1" thickBot="1">
      <c r="D25" s="96"/>
      <c r="E25" s="21"/>
      <c r="F25" s="21"/>
      <c r="G25" s="41">
        <f aca="true" t="shared" si="2" ref="G25:M25">SUM(G24)</f>
        <v>80000</v>
      </c>
      <c r="H25" s="41">
        <f>SUM(H24)</f>
        <v>2500</v>
      </c>
      <c r="I25" s="41">
        <f t="shared" si="2"/>
        <v>0</v>
      </c>
      <c r="J25" s="41">
        <f t="shared" si="2"/>
        <v>0</v>
      </c>
      <c r="K25" s="41">
        <f t="shared" si="2"/>
        <v>4600</v>
      </c>
      <c r="L25" s="41">
        <f t="shared" si="2"/>
        <v>7100</v>
      </c>
      <c r="M25" s="41">
        <f t="shared" si="2"/>
        <v>72900</v>
      </c>
    </row>
    <row r="26" spans="4:13" s="111" customFormat="1" ht="13.5" customHeight="1" thickTop="1">
      <c r="D26" s="96"/>
      <c r="E26" s="21"/>
      <c r="F26" s="21"/>
      <c r="G26" s="45"/>
      <c r="H26" s="45"/>
      <c r="I26" s="90"/>
      <c r="J26" s="90"/>
      <c r="K26" s="90"/>
      <c r="L26" s="157"/>
      <c r="M26" s="90"/>
    </row>
    <row r="27" spans="4:13" s="111" customFormat="1" ht="13.5" customHeight="1">
      <c r="D27" s="96" t="s">
        <v>78</v>
      </c>
      <c r="E27" s="21" t="s">
        <v>174</v>
      </c>
      <c r="F27" s="21"/>
      <c r="G27" s="43">
        <v>10000</v>
      </c>
      <c r="H27" s="43"/>
      <c r="I27" s="182" t="s">
        <v>208</v>
      </c>
      <c r="J27" s="182" t="s">
        <v>208</v>
      </c>
      <c r="K27" s="182" t="s">
        <v>208</v>
      </c>
      <c r="L27" s="156">
        <f>SUM(I27:K27)</f>
        <v>0</v>
      </c>
      <c r="M27" s="67">
        <f>+G27-L27</f>
        <v>10000</v>
      </c>
    </row>
    <row r="28" spans="4:13" s="111" customFormat="1" ht="13.5" customHeight="1" thickBot="1">
      <c r="D28" s="96"/>
      <c r="E28" s="21" t="s">
        <v>175</v>
      </c>
      <c r="F28" s="21"/>
      <c r="G28" s="41">
        <f aca="true" t="shared" si="3" ref="G28:M28">SUM(G27)</f>
        <v>10000</v>
      </c>
      <c r="H28" s="41">
        <f>SUM(H27)</f>
        <v>0</v>
      </c>
      <c r="I28" s="41">
        <f t="shared" si="3"/>
        <v>0</v>
      </c>
      <c r="J28" s="41">
        <f t="shared" si="3"/>
        <v>0</v>
      </c>
      <c r="K28" s="41">
        <f t="shared" si="3"/>
        <v>0</v>
      </c>
      <c r="L28" s="41">
        <f t="shared" si="3"/>
        <v>0</v>
      </c>
      <c r="M28" s="41">
        <f t="shared" si="3"/>
        <v>10000</v>
      </c>
    </row>
    <row r="29" spans="4:13" s="111" customFormat="1" ht="13.5" customHeight="1" thickTop="1">
      <c r="D29" s="96"/>
      <c r="E29" s="21"/>
      <c r="F29" s="21"/>
      <c r="G29" s="45"/>
      <c r="H29" s="45"/>
      <c r="I29" s="90"/>
      <c r="J29" s="90"/>
      <c r="K29" s="90"/>
      <c r="L29" s="157"/>
      <c r="M29" s="90"/>
    </row>
    <row r="30" spans="4:13" s="111" customFormat="1" ht="13.5" customHeight="1">
      <c r="D30" s="96"/>
      <c r="E30" s="21"/>
      <c r="F30" s="21"/>
      <c r="G30" s="44"/>
      <c r="H30" s="44"/>
      <c r="I30" s="71"/>
      <c r="J30" s="71"/>
      <c r="K30" s="71"/>
      <c r="L30" s="160"/>
      <c r="M30" s="71"/>
    </row>
    <row r="31" spans="4:13" s="111" customFormat="1" ht="13.5" customHeight="1">
      <c r="D31" s="96" t="s">
        <v>80</v>
      </c>
      <c r="E31" s="21" t="s">
        <v>28</v>
      </c>
      <c r="F31" s="21" t="s">
        <v>31</v>
      </c>
      <c r="G31" s="44"/>
      <c r="H31" s="44"/>
      <c r="I31" s="71"/>
      <c r="J31" s="71"/>
      <c r="K31" s="71"/>
      <c r="L31" s="160"/>
      <c r="M31" s="71"/>
    </row>
    <row r="32" spans="4:13" s="111" customFormat="1" ht="13.5" customHeight="1">
      <c r="D32" s="97"/>
      <c r="E32" s="21" t="s">
        <v>29</v>
      </c>
      <c r="F32" s="21"/>
      <c r="G32" s="44"/>
      <c r="H32" s="44"/>
      <c r="I32" s="71"/>
      <c r="J32" s="71"/>
      <c r="K32" s="71"/>
      <c r="L32" s="160"/>
      <c r="M32" s="71"/>
    </row>
    <row r="33" spans="4:13" s="111" customFormat="1" ht="13.5" customHeight="1">
      <c r="D33" s="97"/>
      <c r="E33" s="21" t="s">
        <v>30</v>
      </c>
      <c r="F33" s="21"/>
      <c r="G33" s="48">
        <v>120000</v>
      </c>
      <c r="H33" s="43"/>
      <c r="I33" s="67">
        <v>2850</v>
      </c>
      <c r="J33" s="67"/>
      <c r="K33" s="67">
        <v>6090</v>
      </c>
      <c r="L33" s="156">
        <f>SUM(I33:K33)</f>
        <v>8940</v>
      </c>
      <c r="M33" s="67">
        <f>+G33-L33</f>
        <v>111060</v>
      </c>
    </row>
    <row r="34" spans="4:13" s="111" customFormat="1" ht="13.5" customHeight="1" thickBot="1">
      <c r="D34" s="97"/>
      <c r="E34" s="21"/>
      <c r="F34" s="21"/>
      <c r="G34" s="41">
        <f aca="true" t="shared" si="4" ref="G34:M34">SUM(G33)</f>
        <v>120000</v>
      </c>
      <c r="H34" s="41">
        <f>SUM(H33)</f>
        <v>0</v>
      </c>
      <c r="I34" s="41">
        <f t="shared" si="4"/>
        <v>2850</v>
      </c>
      <c r="J34" s="41">
        <f t="shared" si="4"/>
        <v>0</v>
      </c>
      <c r="K34" s="41">
        <f t="shared" si="4"/>
        <v>6090</v>
      </c>
      <c r="L34" s="41">
        <f t="shared" si="4"/>
        <v>8940</v>
      </c>
      <c r="M34" s="41">
        <f t="shared" si="4"/>
        <v>111060</v>
      </c>
    </row>
    <row r="35" spans="4:13" s="111" customFormat="1" ht="13.5" customHeight="1" thickTop="1">
      <c r="D35" s="97"/>
      <c r="E35" s="21"/>
      <c r="F35" s="21"/>
      <c r="G35" s="45"/>
      <c r="H35" s="45"/>
      <c r="I35" s="90"/>
      <c r="J35" s="90"/>
      <c r="K35" s="90"/>
      <c r="L35" s="157"/>
      <c r="M35" s="90"/>
    </row>
    <row r="36" spans="4:13" s="111" customFormat="1" ht="13.5" customHeight="1">
      <c r="D36" s="97"/>
      <c r="E36" s="99"/>
      <c r="F36" s="21"/>
      <c r="G36" s="45"/>
      <c r="H36" s="45"/>
      <c r="I36" s="63"/>
      <c r="J36" s="63"/>
      <c r="K36" s="63"/>
      <c r="L36" s="140"/>
      <c r="M36" s="63"/>
    </row>
    <row r="37" spans="4:13" s="111" customFormat="1" ht="13.5" customHeight="1">
      <c r="D37" s="96" t="s">
        <v>239</v>
      </c>
      <c r="E37" s="99" t="s">
        <v>177</v>
      </c>
      <c r="F37" s="21" t="s">
        <v>179</v>
      </c>
      <c r="G37" s="44"/>
      <c r="H37" s="44"/>
      <c r="I37" s="67"/>
      <c r="J37" s="67"/>
      <c r="K37" s="67"/>
      <c r="L37" s="156"/>
      <c r="M37" s="67"/>
    </row>
    <row r="38" spans="4:13" s="111" customFormat="1" ht="13.5" customHeight="1">
      <c r="D38" s="98"/>
      <c r="E38" s="99" t="s">
        <v>178</v>
      </c>
      <c r="F38" s="99" t="s">
        <v>180</v>
      </c>
      <c r="G38" s="48">
        <v>300000</v>
      </c>
      <c r="H38" s="48"/>
      <c r="I38" s="182" t="s">
        <v>208</v>
      </c>
      <c r="J38" s="182" t="s">
        <v>208</v>
      </c>
      <c r="K38" s="182" t="s">
        <v>208</v>
      </c>
      <c r="L38" s="156">
        <f>SUM(I38:K38)</f>
        <v>0</v>
      </c>
      <c r="M38" s="67">
        <f>+G38-L38</f>
        <v>300000</v>
      </c>
    </row>
    <row r="39" spans="4:13" s="111" customFormat="1" ht="13.5" customHeight="1" thickBot="1">
      <c r="D39" s="100"/>
      <c r="E39" s="101"/>
      <c r="F39" s="101"/>
      <c r="G39" s="41">
        <f aca="true" t="shared" si="5" ref="G39:M39">SUM(G38)</f>
        <v>300000</v>
      </c>
      <c r="H39" s="41">
        <f>SUM(H38)</f>
        <v>0</v>
      </c>
      <c r="I39" s="41">
        <f t="shared" si="5"/>
        <v>0</v>
      </c>
      <c r="J39" s="41">
        <f t="shared" si="5"/>
        <v>0</v>
      </c>
      <c r="K39" s="41">
        <f t="shared" si="5"/>
        <v>0</v>
      </c>
      <c r="L39" s="41">
        <f t="shared" si="5"/>
        <v>0</v>
      </c>
      <c r="M39" s="41">
        <f t="shared" si="5"/>
        <v>300000</v>
      </c>
    </row>
    <row r="40" spans="4:13" s="111" customFormat="1" ht="13.5" customHeight="1" thickTop="1">
      <c r="D40" s="102"/>
      <c r="E40" s="103"/>
      <c r="F40" s="103"/>
      <c r="G40" s="46"/>
      <c r="H40" s="46"/>
      <c r="I40" s="46"/>
      <c r="J40" s="46"/>
      <c r="K40" s="46"/>
      <c r="L40" s="46"/>
      <c r="M40" s="46"/>
    </row>
    <row r="41" spans="4:13" s="111" customFormat="1" ht="13.5" customHeight="1">
      <c r="D41" s="272"/>
      <c r="E41" s="273"/>
      <c r="F41" s="273"/>
      <c r="G41" s="271"/>
      <c r="H41" s="271"/>
      <c r="I41" s="271"/>
      <c r="J41" s="271"/>
      <c r="K41" s="271"/>
      <c r="L41" s="271"/>
      <c r="M41" s="271"/>
    </row>
    <row r="42" spans="4:13" s="111" customFormat="1" ht="13.5" customHeight="1">
      <c r="D42" s="51" t="s">
        <v>7</v>
      </c>
      <c r="E42" s="52" t="s">
        <v>0</v>
      </c>
      <c r="F42" s="51" t="s">
        <v>5</v>
      </c>
      <c r="G42" s="51"/>
      <c r="H42" s="51"/>
      <c r="I42" s="253" t="s">
        <v>302</v>
      </c>
      <c r="J42" s="253" t="s">
        <v>303</v>
      </c>
      <c r="K42" s="253" t="s">
        <v>304</v>
      </c>
      <c r="L42" s="120" t="s">
        <v>105</v>
      </c>
      <c r="M42" s="253" t="s">
        <v>107</v>
      </c>
    </row>
    <row r="43" spans="4:13" s="111" customFormat="1" ht="13.5" customHeight="1">
      <c r="D43" s="53" t="s">
        <v>8</v>
      </c>
      <c r="E43" s="54" t="s">
        <v>1</v>
      </c>
      <c r="F43" s="54"/>
      <c r="G43" s="55" t="s">
        <v>35</v>
      </c>
      <c r="H43" s="55"/>
      <c r="I43" s="257"/>
      <c r="J43" s="257"/>
      <c r="K43" s="257"/>
      <c r="L43" s="121" t="s">
        <v>106</v>
      </c>
      <c r="M43" s="257"/>
    </row>
    <row r="44" spans="4:13" s="111" customFormat="1" ht="13.5" customHeight="1">
      <c r="D44" s="97" t="s">
        <v>81</v>
      </c>
      <c r="E44" s="9" t="s">
        <v>36</v>
      </c>
      <c r="F44" s="21"/>
      <c r="G44" s="42"/>
      <c r="H44" s="42"/>
      <c r="I44" s="63"/>
      <c r="J44" s="63"/>
      <c r="K44" s="63"/>
      <c r="L44" s="140"/>
      <c r="M44" s="63"/>
    </row>
    <row r="45" spans="4:13" s="111" customFormat="1" ht="13.5" customHeight="1">
      <c r="D45" s="96" t="s">
        <v>82</v>
      </c>
      <c r="E45" s="21" t="s">
        <v>37</v>
      </c>
      <c r="F45" s="21"/>
      <c r="G45" s="42">
        <v>30000</v>
      </c>
      <c r="H45" s="43">
        <v>4512.05</v>
      </c>
      <c r="I45" s="67">
        <v>7376</v>
      </c>
      <c r="J45" s="182" t="s">
        <v>208</v>
      </c>
      <c r="K45" s="182" t="s">
        <v>208</v>
      </c>
      <c r="L45" s="156">
        <f>SUM(H45:K45)</f>
        <v>11888.05</v>
      </c>
      <c r="M45" s="67">
        <f>+G45-L45</f>
        <v>18111.95</v>
      </c>
    </row>
    <row r="46" spans="4:13" s="111" customFormat="1" ht="13.5" customHeight="1">
      <c r="D46" s="96" t="s">
        <v>83</v>
      </c>
      <c r="E46" s="21" t="s">
        <v>38</v>
      </c>
      <c r="F46" s="21"/>
      <c r="G46" s="42">
        <v>10000</v>
      </c>
      <c r="H46" s="42"/>
      <c r="I46" s="182" t="s">
        <v>208</v>
      </c>
      <c r="J46" s="182" t="s">
        <v>208</v>
      </c>
      <c r="K46" s="182" t="s">
        <v>208</v>
      </c>
      <c r="L46" s="156">
        <f>SUM(I46:K46)</f>
        <v>0</v>
      </c>
      <c r="M46" s="67">
        <f>+G46-L46</f>
        <v>10000</v>
      </c>
    </row>
    <row r="47" spans="4:13" s="111" customFormat="1" ht="13.5" customHeight="1">
      <c r="D47" s="96" t="s">
        <v>88</v>
      </c>
      <c r="E47" s="107" t="s">
        <v>41</v>
      </c>
      <c r="F47" s="21"/>
      <c r="G47" s="42">
        <v>20000</v>
      </c>
      <c r="H47" s="42"/>
      <c r="I47" s="182" t="s">
        <v>208</v>
      </c>
      <c r="J47" s="182" t="s">
        <v>208</v>
      </c>
      <c r="K47" s="182" t="s">
        <v>208</v>
      </c>
      <c r="L47" s="156">
        <f>SUM(I47:K47)</f>
        <v>0</v>
      </c>
      <c r="M47" s="67">
        <f>+G47-L47</f>
        <v>20000</v>
      </c>
    </row>
    <row r="48" spans="4:13" s="111" customFormat="1" ht="13.5" customHeight="1">
      <c r="D48" s="96" t="s">
        <v>89</v>
      </c>
      <c r="E48" s="107" t="s">
        <v>40</v>
      </c>
      <c r="F48" s="21"/>
      <c r="G48" s="48">
        <v>40000</v>
      </c>
      <c r="H48" s="43"/>
      <c r="I48" s="196">
        <v>14020</v>
      </c>
      <c r="J48" s="196" t="s">
        <v>208</v>
      </c>
      <c r="K48" s="196" t="s">
        <v>208</v>
      </c>
      <c r="L48" s="156">
        <f>SUM(I48:K48)</f>
        <v>14020</v>
      </c>
      <c r="M48" s="67">
        <f>+G48-L48</f>
        <v>25980</v>
      </c>
    </row>
    <row r="49" spans="4:13" s="111" customFormat="1" ht="13.5" customHeight="1" thickBot="1">
      <c r="D49" s="97"/>
      <c r="E49" s="107"/>
      <c r="F49" s="21"/>
      <c r="G49" s="41">
        <f>SUM(G45:G48)</f>
        <v>100000</v>
      </c>
      <c r="H49" s="41">
        <f>SUM(H45:H48)</f>
        <v>4512.05</v>
      </c>
      <c r="I49" s="41">
        <f>SUM(I45:I48)</f>
        <v>21396</v>
      </c>
      <c r="J49" s="41">
        <v>0</v>
      </c>
      <c r="K49" s="41">
        <v>0</v>
      </c>
      <c r="L49" s="213">
        <f>SUM(L45:L48)</f>
        <v>25908.05</v>
      </c>
      <c r="M49" s="212">
        <f>+G49-L49</f>
        <v>74091.95</v>
      </c>
    </row>
    <row r="50" spans="4:13" s="111" customFormat="1" ht="13.5" customHeight="1" thickTop="1">
      <c r="D50" s="97" t="s">
        <v>90</v>
      </c>
      <c r="E50" s="8" t="s">
        <v>44</v>
      </c>
      <c r="F50" s="21"/>
      <c r="G50" s="42"/>
      <c r="H50" s="45"/>
      <c r="I50" s="66"/>
      <c r="J50" s="66"/>
      <c r="K50" s="66"/>
      <c r="L50" s="214"/>
      <c r="M50" s="66"/>
    </row>
    <row r="51" spans="4:13" s="111" customFormat="1" ht="13.5" customHeight="1">
      <c r="D51" s="108" t="s">
        <v>103</v>
      </c>
      <c r="E51" s="109" t="s">
        <v>55</v>
      </c>
      <c r="F51" s="99"/>
      <c r="G51" s="48">
        <v>10000</v>
      </c>
      <c r="H51" s="43"/>
      <c r="I51" s="182" t="s">
        <v>208</v>
      </c>
      <c r="J51" s="182" t="s">
        <v>208</v>
      </c>
      <c r="K51" s="182" t="s">
        <v>208</v>
      </c>
      <c r="L51" s="161">
        <f>SUM(I51:K51)</f>
        <v>0</v>
      </c>
      <c r="M51" s="72">
        <f>+G51-L51</f>
        <v>10000</v>
      </c>
    </row>
    <row r="52" spans="4:13" s="111" customFormat="1" ht="13.5" customHeight="1" thickBot="1">
      <c r="D52" s="98"/>
      <c r="E52" s="211"/>
      <c r="F52" s="99"/>
      <c r="G52" s="41">
        <f>SUM(G51)</f>
        <v>10000</v>
      </c>
      <c r="H52" s="41">
        <f>SUM(H51)</f>
        <v>0</v>
      </c>
      <c r="I52" s="41">
        <f>SUM(I51)</f>
        <v>0</v>
      </c>
      <c r="J52" s="41">
        <f>SUM(J51)</f>
        <v>0</v>
      </c>
      <c r="K52" s="41">
        <f>SUM(K51)</f>
        <v>0</v>
      </c>
      <c r="L52" s="213">
        <f>SUM(I52:K52)</f>
        <v>0</v>
      </c>
      <c r="M52" s="41">
        <f>SUM(G52-L52)</f>
        <v>10000</v>
      </c>
    </row>
    <row r="53" spans="4:13" s="111" customFormat="1" ht="13.5" customHeight="1" thickTop="1">
      <c r="D53" s="98" t="s">
        <v>96</v>
      </c>
      <c r="E53" s="211" t="s">
        <v>60</v>
      </c>
      <c r="F53" s="99"/>
      <c r="G53" s="43"/>
      <c r="H53" s="43"/>
      <c r="I53" s="67"/>
      <c r="J53" s="67"/>
      <c r="K53" s="67"/>
      <c r="L53" s="156"/>
      <c r="M53" s="67"/>
    </row>
    <row r="54" spans="4:13" s="111" customFormat="1" ht="13.5" customHeight="1">
      <c r="D54" s="96" t="s">
        <v>97</v>
      </c>
      <c r="E54" s="211" t="s">
        <v>51</v>
      </c>
      <c r="F54" s="99"/>
      <c r="G54" s="43"/>
      <c r="H54" s="43"/>
      <c r="I54" s="67"/>
      <c r="J54" s="67"/>
      <c r="K54" s="67"/>
      <c r="L54" s="156"/>
      <c r="M54" s="67"/>
    </row>
    <row r="55" spans="4:13" s="111" customFormat="1" ht="13.5" customHeight="1">
      <c r="D55" s="98"/>
      <c r="E55" s="109"/>
      <c r="F55" s="109" t="s">
        <v>269</v>
      </c>
      <c r="G55" s="43">
        <v>15200</v>
      </c>
      <c r="H55" s="43"/>
      <c r="I55" s="182" t="s">
        <v>208</v>
      </c>
      <c r="J55" s="182" t="s">
        <v>208</v>
      </c>
      <c r="K55" s="182" t="s">
        <v>208</v>
      </c>
      <c r="L55" s="156">
        <f>SUM(I55:K55)</f>
        <v>0</v>
      </c>
      <c r="M55" s="67">
        <f aca="true" t="shared" si="6" ref="M55:M60">SUM(G55-L55)</f>
        <v>15200</v>
      </c>
    </row>
    <row r="56" spans="4:13" s="111" customFormat="1" ht="13.5" customHeight="1">
      <c r="D56" s="98"/>
      <c r="E56" s="109"/>
      <c r="F56" s="109" t="s">
        <v>270</v>
      </c>
      <c r="G56" s="43">
        <v>3100</v>
      </c>
      <c r="H56" s="43"/>
      <c r="I56" s="182" t="s">
        <v>208</v>
      </c>
      <c r="J56" s="182" t="s">
        <v>208</v>
      </c>
      <c r="K56" s="182" t="s">
        <v>208</v>
      </c>
      <c r="L56" s="156">
        <f>SUM(I56:K56)</f>
        <v>0</v>
      </c>
      <c r="M56" s="67">
        <f t="shared" si="6"/>
        <v>3100</v>
      </c>
    </row>
    <row r="57" spans="4:13" s="111" customFormat="1" ht="13.5" customHeight="1">
      <c r="D57" s="98"/>
      <c r="E57" s="109"/>
      <c r="F57" s="109" t="s">
        <v>271</v>
      </c>
      <c r="G57" s="43">
        <v>39900</v>
      </c>
      <c r="H57" s="43"/>
      <c r="I57" s="182" t="s">
        <v>208</v>
      </c>
      <c r="J57" s="182" t="s">
        <v>208</v>
      </c>
      <c r="K57" s="182" t="s">
        <v>208</v>
      </c>
      <c r="L57" s="156">
        <f>SUM(I57:K57)</f>
        <v>0</v>
      </c>
      <c r="M57" s="67">
        <f t="shared" si="6"/>
        <v>39900</v>
      </c>
    </row>
    <row r="58" spans="4:13" s="111" customFormat="1" ht="13.5" customHeight="1">
      <c r="D58" s="98"/>
      <c r="E58" s="109"/>
      <c r="F58" s="109" t="s">
        <v>272</v>
      </c>
      <c r="G58" s="43">
        <v>17000</v>
      </c>
      <c r="H58" s="43"/>
      <c r="I58" s="182" t="s">
        <v>208</v>
      </c>
      <c r="J58" s="182" t="s">
        <v>208</v>
      </c>
      <c r="K58" s="182" t="s">
        <v>208</v>
      </c>
      <c r="L58" s="156">
        <f>SUM(I58:K58)</f>
        <v>0</v>
      </c>
      <c r="M58" s="67">
        <f t="shared" si="6"/>
        <v>17000</v>
      </c>
    </row>
    <row r="59" spans="4:13" s="111" customFormat="1" ht="13.5" customHeight="1">
      <c r="D59" s="108"/>
      <c r="E59" s="109"/>
      <c r="F59" s="109" t="s">
        <v>257</v>
      </c>
      <c r="G59" s="48">
        <v>13000</v>
      </c>
      <c r="H59" s="43"/>
      <c r="I59" s="182" t="s">
        <v>208</v>
      </c>
      <c r="J59" s="182" t="s">
        <v>208</v>
      </c>
      <c r="K59" s="182" t="s">
        <v>208</v>
      </c>
      <c r="L59" s="156">
        <f>SUM(I59:K59)</f>
        <v>0</v>
      </c>
      <c r="M59" s="67">
        <f t="shared" si="6"/>
        <v>13000</v>
      </c>
    </row>
    <row r="60" spans="4:13" s="111" customFormat="1" ht="13.5" customHeight="1" thickBot="1">
      <c r="D60" s="100"/>
      <c r="E60" s="151"/>
      <c r="F60" s="113"/>
      <c r="G60" s="41">
        <f>SUM(G55:G59)</f>
        <v>88200</v>
      </c>
      <c r="H60" s="41">
        <f>SUM(H55:H59)</f>
        <v>0</v>
      </c>
      <c r="I60" s="41">
        <f>SUM(I59)</f>
        <v>0</v>
      </c>
      <c r="J60" s="41">
        <f>SUM(J59)</f>
        <v>0</v>
      </c>
      <c r="K60" s="41">
        <f>SUM(K59)</f>
        <v>0</v>
      </c>
      <c r="L60" s="41">
        <f>SUM(L59)</f>
        <v>0</v>
      </c>
      <c r="M60" s="41">
        <f t="shared" si="6"/>
        <v>88200</v>
      </c>
    </row>
    <row r="61" spans="4:12" s="111" customFormat="1" ht="13.5" customHeight="1" thickTop="1">
      <c r="D61" s="102"/>
      <c r="E61" s="152"/>
      <c r="F61" s="103"/>
      <c r="G61" s="153"/>
      <c r="H61" s="153"/>
      <c r="L61" s="158"/>
    </row>
    <row r="62" spans="4:14" s="111" customFormat="1" ht="13.5" customHeight="1">
      <c r="D62" s="102"/>
      <c r="E62" s="152"/>
      <c r="F62" s="154" t="s">
        <v>108</v>
      </c>
      <c r="G62" s="46">
        <f>SUM(G10+G15+G22+G25+G28+G34+G39+G49+G52+G60)</f>
        <v>1937400</v>
      </c>
      <c r="H62" s="46"/>
      <c r="I62" s="46">
        <f>SUM(I60+I49+I39+I34+I28+I25+I22+I15+I10)</f>
        <v>66723</v>
      </c>
      <c r="J62" s="46">
        <f>SUM(J60+J49+J39+J34+J28+J25+J22+J15+J10)</f>
        <v>65181</v>
      </c>
      <c r="K62" s="46">
        <f>SUM(K60+K49+K39+K34+K28+K25+K22+K15+K10)</f>
        <v>61021</v>
      </c>
      <c r="L62" s="46">
        <f>SUM(L60+L49+L39+L34+L28+L25+L22+L15+L10)</f>
        <v>440464.05</v>
      </c>
      <c r="M62" s="162">
        <f>SUM(M60+M49+M39+M34+M28+M25+M22+M15+M10)</f>
        <v>1486935.95</v>
      </c>
      <c r="N62" s="162"/>
    </row>
    <row r="63" spans="4:12" s="111" customFormat="1" ht="13.5" customHeight="1">
      <c r="D63" s="102"/>
      <c r="E63" s="103"/>
      <c r="F63" s="103"/>
      <c r="L63" s="158"/>
    </row>
    <row r="64" spans="4:12" s="111" customFormat="1" ht="13.5" customHeight="1">
      <c r="D64" s="102"/>
      <c r="E64" s="103"/>
      <c r="F64" s="103"/>
      <c r="L64" s="158"/>
    </row>
    <row r="65" spans="4:12" s="111" customFormat="1" ht="13.5" customHeight="1">
      <c r="D65" s="102"/>
      <c r="E65" s="103"/>
      <c r="F65" s="103"/>
      <c r="L65" s="158"/>
    </row>
    <row r="66" spans="4:12" s="111" customFormat="1" ht="13.5" customHeight="1">
      <c r="D66" s="102"/>
      <c r="E66" s="103"/>
      <c r="F66" s="103"/>
      <c r="L66" s="158"/>
    </row>
    <row r="67" spans="4:12" s="111" customFormat="1" ht="13.5" customHeight="1">
      <c r="D67" s="102"/>
      <c r="E67" s="103"/>
      <c r="F67" s="103"/>
      <c r="L67" s="158"/>
    </row>
    <row r="68" s="111" customFormat="1" ht="13.5" customHeight="1">
      <c r="L68" s="158"/>
    </row>
    <row r="69" s="111" customFormat="1" ht="13.5" customHeight="1">
      <c r="L69" s="158"/>
    </row>
    <row r="70" s="111" customFormat="1" ht="13.5" customHeight="1">
      <c r="L70" s="158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mergeCells count="11">
    <mergeCell ref="I42:I43"/>
    <mergeCell ref="J42:J43"/>
    <mergeCell ref="K42:K43"/>
    <mergeCell ref="M42:M43"/>
    <mergeCell ref="D1:M1"/>
    <mergeCell ref="M4:M5"/>
    <mergeCell ref="I4:I5"/>
    <mergeCell ref="J4:J5"/>
    <mergeCell ref="K4:K5"/>
    <mergeCell ref="D2:M2"/>
    <mergeCell ref="D3:M3"/>
  </mergeCells>
  <printOptions/>
  <pageMargins left="0.15748031496062992" right="0" top="0.5905511811023623" bottom="0" header="0.5118110236220472" footer="0.5118110236220472"/>
  <pageSetup horizontalDpi="300" verticalDpi="3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64"/>
  <sheetViews>
    <sheetView workbookViewId="0" topLeftCell="A4">
      <selection activeCell="D63" sqref="D63"/>
    </sheetView>
  </sheetViews>
  <sheetFormatPr defaultColWidth="9.140625" defaultRowHeight="12.75"/>
  <cols>
    <col min="1" max="1" width="4.7109375" style="0" customWidth="1"/>
    <col min="2" max="2" width="20.57421875" style="0" customWidth="1"/>
    <col min="3" max="3" width="20.421875" style="0" customWidth="1"/>
    <col min="4" max="4" width="10.00390625" style="0" bestFit="1" customWidth="1"/>
  </cols>
  <sheetData>
    <row r="4" spans="1:4" ht="12.75">
      <c r="A4" s="51" t="s">
        <v>7</v>
      </c>
      <c r="B4" s="52" t="s">
        <v>0</v>
      </c>
      <c r="C4" s="51" t="s">
        <v>5</v>
      </c>
      <c r="D4" s="51" t="s">
        <v>6</v>
      </c>
    </row>
    <row r="5" spans="1:4" ht="12.75">
      <c r="A5" s="53" t="s">
        <v>8</v>
      </c>
      <c r="B5" s="54" t="s">
        <v>1</v>
      </c>
      <c r="C5" s="54"/>
      <c r="D5" s="55" t="s">
        <v>35</v>
      </c>
    </row>
    <row r="6" spans="1:4" ht="12.75">
      <c r="A6" s="26">
        <v>100</v>
      </c>
      <c r="B6" s="2" t="s">
        <v>11</v>
      </c>
      <c r="C6" s="10"/>
      <c r="D6" s="11"/>
    </row>
    <row r="7" spans="1:4" ht="12.75">
      <c r="A7" s="96" t="s">
        <v>64</v>
      </c>
      <c r="B7" s="21" t="s">
        <v>9</v>
      </c>
      <c r="C7" s="21"/>
      <c r="D7" s="42">
        <v>593000</v>
      </c>
    </row>
    <row r="8" spans="1:4" ht="12.75">
      <c r="A8" s="96" t="s">
        <v>63</v>
      </c>
      <c r="B8" s="21" t="s">
        <v>273</v>
      </c>
      <c r="C8" s="21"/>
      <c r="D8" s="43">
        <v>108000</v>
      </c>
    </row>
    <row r="9" spans="1:4" ht="12.75">
      <c r="A9" s="96" t="s">
        <v>63</v>
      </c>
      <c r="B9" s="21" t="s">
        <v>247</v>
      </c>
      <c r="C9" s="21"/>
      <c r="D9" s="48">
        <v>180000</v>
      </c>
    </row>
    <row r="10" spans="1:4" ht="13.5" thickBot="1">
      <c r="A10" s="12"/>
      <c r="B10" s="4"/>
      <c r="C10" s="4"/>
      <c r="D10" s="41">
        <f>SUM(D7:D9)</f>
        <v>881000</v>
      </c>
    </row>
    <row r="11" spans="1:4" ht="13.5" thickTop="1">
      <c r="A11" s="12"/>
      <c r="B11" s="4"/>
      <c r="C11" s="4"/>
      <c r="D11" s="45"/>
    </row>
    <row r="12" spans="1:4" ht="12.75">
      <c r="A12" s="12" t="s">
        <v>99</v>
      </c>
      <c r="B12" s="9" t="s">
        <v>53</v>
      </c>
      <c r="C12" s="4"/>
      <c r="D12" s="42"/>
    </row>
    <row r="13" spans="1:4" ht="12.75">
      <c r="A13" s="96" t="s">
        <v>102</v>
      </c>
      <c r="B13" s="21" t="s">
        <v>100</v>
      </c>
      <c r="C13" s="21"/>
      <c r="D13" s="42">
        <v>118000</v>
      </c>
    </row>
    <row r="14" spans="1:4" ht="12.75">
      <c r="A14" s="96" t="s">
        <v>101</v>
      </c>
      <c r="B14" s="21" t="s">
        <v>273</v>
      </c>
      <c r="C14" s="21"/>
      <c r="D14" s="43">
        <v>18000</v>
      </c>
    </row>
    <row r="15" spans="1:4" ht="12.75">
      <c r="A15" s="96" t="s">
        <v>101</v>
      </c>
      <c r="B15" s="21" t="s">
        <v>247</v>
      </c>
      <c r="C15" s="21"/>
      <c r="D15" s="48">
        <v>30000</v>
      </c>
    </row>
    <row r="16" spans="1:4" ht="13.5" thickBot="1">
      <c r="A16" s="12"/>
      <c r="B16" s="9"/>
      <c r="C16" s="4"/>
      <c r="D16" s="41">
        <f>SUM(D13:D15)</f>
        <v>166000</v>
      </c>
    </row>
    <row r="17" spans="1:4" ht="13.5" thickTop="1">
      <c r="A17" s="12"/>
      <c r="B17" s="4"/>
      <c r="C17" s="4"/>
      <c r="D17" s="45"/>
    </row>
    <row r="18" spans="1:4" ht="12.75">
      <c r="A18" s="12" t="s">
        <v>68</v>
      </c>
      <c r="B18" s="9" t="s">
        <v>19</v>
      </c>
      <c r="C18" s="4"/>
      <c r="D18" s="42"/>
    </row>
    <row r="19" spans="1:4" ht="12.75">
      <c r="A19" s="96" t="s">
        <v>71</v>
      </c>
      <c r="B19" s="21" t="s">
        <v>249</v>
      </c>
      <c r="C19" s="21"/>
      <c r="D19" s="42">
        <v>3000</v>
      </c>
    </row>
    <row r="20" spans="1:4" ht="12.75">
      <c r="A20" s="96" t="s">
        <v>71</v>
      </c>
      <c r="B20" s="21" t="s">
        <v>16</v>
      </c>
      <c r="C20" s="21"/>
      <c r="D20" s="42">
        <v>20000</v>
      </c>
    </row>
    <row r="21" spans="1:4" ht="12.75">
      <c r="A21" s="96" t="s">
        <v>73</v>
      </c>
      <c r="B21" s="21" t="s">
        <v>17</v>
      </c>
      <c r="C21" s="21"/>
      <c r="D21" s="43">
        <v>50000</v>
      </c>
    </row>
    <row r="22" spans="1:4" ht="12.75">
      <c r="A22" s="96" t="s">
        <v>73</v>
      </c>
      <c r="B22" s="21" t="s">
        <v>248</v>
      </c>
      <c r="C22" s="21"/>
      <c r="D22" s="43">
        <v>19200</v>
      </c>
    </row>
    <row r="23" spans="1:4" ht="12.75">
      <c r="A23" s="96" t="s">
        <v>74</v>
      </c>
      <c r="B23" s="21" t="s">
        <v>18</v>
      </c>
      <c r="C23" s="21"/>
      <c r="D23" s="48">
        <v>90000</v>
      </c>
    </row>
    <row r="24" spans="1:4" ht="13.5" thickBot="1">
      <c r="A24" s="12"/>
      <c r="B24" s="9"/>
      <c r="C24" s="4"/>
      <c r="D24" s="41">
        <f>SUM(D19:D23)</f>
        <v>182200</v>
      </c>
    </row>
    <row r="25" spans="1:4" ht="13.5" thickTop="1">
      <c r="A25" s="12"/>
      <c r="B25" s="4"/>
      <c r="C25" s="4"/>
      <c r="D25" s="45"/>
    </row>
    <row r="26" spans="1:4" ht="12.75">
      <c r="A26" s="12" t="s">
        <v>76</v>
      </c>
      <c r="B26" s="9" t="s">
        <v>20</v>
      </c>
      <c r="C26" s="4"/>
      <c r="D26" s="42"/>
    </row>
    <row r="27" spans="1:4" ht="12.75">
      <c r="A27" s="25" t="s">
        <v>77</v>
      </c>
      <c r="B27" s="4" t="s">
        <v>21</v>
      </c>
      <c r="C27" s="4" t="s">
        <v>54</v>
      </c>
      <c r="D27" s="48">
        <v>80000</v>
      </c>
    </row>
    <row r="28" spans="1:4" ht="13.5" thickBot="1">
      <c r="A28" s="25"/>
      <c r="B28" s="4"/>
      <c r="C28" s="4"/>
      <c r="D28" s="41">
        <f>SUM(D27)</f>
        <v>80000</v>
      </c>
    </row>
    <row r="29" spans="1:4" ht="13.5" thickTop="1">
      <c r="A29" s="25"/>
      <c r="B29" s="4"/>
      <c r="C29" s="4"/>
      <c r="D29" s="45"/>
    </row>
    <row r="30" spans="1:4" ht="12.75">
      <c r="A30" s="25" t="s">
        <v>78</v>
      </c>
      <c r="B30" s="4" t="s">
        <v>174</v>
      </c>
      <c r="C30" s="4"/>
      <c r="D30" s="43">
        <v>10000</v>
      </c>
    </row>
    <row r="31" spans="1:4" ht="13.5" thickBot="1">
      <c r="A31" s="25"/>
      <c r="B31" s="4" t="s">
        <v>175</v>
      </c>
      <c r="C31" s="4"/>
      <c r="D31" s="41">
        <f>SUM(D30)</f>
        <v>10000</v>
      </c>
    </row>
    <row r="32" spans="1:4" ht="13.5" thickTop="1">
      <c r="A32" s="25"/>
      <c r="B32" s="4"/>
      <c r="C32" s="4"/>
      <c r="D32" s="45"/>
    </row>
    <row r="33" spans="1:4" ht="12.75">
      <c r="A33" s="25" t="s">
        <v>80</v>
      </c>
      <c r="B33" s="4" t="s">
        <v>28</v>
      </c>
      <c r="C33" s="4" t="s">
        <v>31</v>
      </c>
      <c r="D33" s="48">
        <v>120000</v>
      </c>
    </row>
    <row r="34" spans="1:4" ht="13.5" thickBot="1">
      <c r="A34" s="12"/>
      <c r="B34" s="4" t="s">
        <v>29</v>
      </c>
      <c r="C34" s="4"/>
      <c r="D34" s="41">
        <f>SUM(D33)</f>
        <v>120000</v>
      </c>
    </row>
    <row r="35" spans="1:4" ht="13.5" thickTop="1">
      <c r="A35" s="12"/>
      <c r="B35" s="4" t="s">
        <v>30</v>
      </c>
      <c r="C35" s="4"/>
      <c r="D35" s="45"/>
    </row>
    <row r="36" spans="1:4" ht="12.75">
      <c r="A36" s="12"/>
      <c r="B36" s="13"/>
      <c r="C36" s="4"/>
      <c r="D36" s="45"/>
    </row>
    <row r="37" spans="1:4" ht="12.75">
      <c r="A37" s="25" t="s">
        <v>176</v>
      </c>
      <c r="B37" s="13" t="s">
        <v>177</v>
      </c>
      <c r="C37" s="4" t="s">
        <v>179</v>
      </c>
      <c r="D37" s="44">
        <v>300000</v>
      </c>
    </row>
    <row r="38" spans="1:4" ht="13.5" thickBot="1">
      <c r="A38" s="12"/>
      <c r="B38" s="13" t="s">
        <v>178</v>
      </c>
      <c r="C38" s="4" t="s">
        <v>180</v>
      </c>
      <c r="D38" s="41">
        <f>SUM(D37)</f>
        <v>300000</v>
      </c>
    </row>
    <row r="39" spans="1:4" ht="13.5" thickTop="1">
      <c r="A39" s="12"/>
      <c r="B39" s="13"/>
      <c r="C39" s="4"/>
      <c r="D39" s="45"/>
    </row>
    <row r="40" spans="1:4" ht="12.75">
      <c r="A40" s="12" t="s">
        <v>81</v>
      </c>
      <c r="B40" s="9" t="s">
        <v>36</v>
      </c>
      <c r="C40" s="4"/>
      <c r="D40" s="42"/>
    </row>
    <row r="41" spans="1:4" ht="12.75">
      <c r="A41" s="96" t="s">
        <v>82</v>
      </c>
      <c r="B41" s="21" t="s">
        <v>37</v>
      </c>
      <c r="C41" s="21"/>
      <c r="D41" s="42">
        <v>30000</v>
      </c>
    </row>
    <row r="42" spans="1:4" ht="12.75">
      <c r="A42" s="96" t="s">
        <v>82</v>
      </c>
      <c r="B42" s="21" t="s">
        <v>38</v>
      </c>
      <c r="C42" s="21"/>
      <c r="D42" s="42">
        <v>10000</v>
      </c>
    </row>
    <row r="43" spans="1:4" ht="12.75">
      <c r="A43" s="96" t="s">
        <v>88</v>
      </c>
      <c r="B43" s="107" t="s">
        <v>41</v>
      </c>
      <c r="C43" s="21"/>
      <c r="D43" s="42">
        <v>20000</v>
      </c>
    </row>
    <row r="44" spans="1:4" ht="12.75">
      <c r="A44" s="96" t="s">
        <v>89</v>
      </c>
      <c r="B44" s="107" t="s">
        <v>40</v>
      </c>
      <c r="C44" s="21"/>
      <c r="D44" s="48">
        <v>40000</v>
      </c>
    </row>
    <row r="45" spans="1:4" ht="13.5" thickBot="1">
      <c r="A45" s="12"/>
      <c r="B45" s="7"/>
      <c r="C45" s="4"/>
      <c r="D45" s="41">
        <f>SUM(D41:D44)</f>
        <v>100000</v>
      </c>
    </row>
    <row r="46" spans="1:4" ht="13.5" thickTop="1">
      <c r="A46" s="12"/>
      <c r="B46" s="7"/>
      <c r="C46" s="4"/>
      <c r="D46" s="45"/>
    </row>
    <row r="47" spans="1:4" ht="12.75">
      <c r="A47" s="12" t="s">
        <v>90</v>
      </c>
      <c r="B47" s="8" t="s">
        <v>44</v>
      </c>
      <c r="C47" s="4"/>
      <c r="D47" s="42"/>
    </row>
    <row r="48" spans="1:4" ht="12.75">
      <c r="A48" s="32" t="s">
        <v>103</v>
      </c>
      <c r="B48" s="15" t="s">
        <v>55</v>
      </c>
      <c r="C48" s="13"/>
      <c r="D48" s="48">
        <v>10000</v>
      </c>
    </row>
    <row r="49" spans="1:4" ht="13.5" thickBot="1">
      <c r="A49" s="222"/>
      <c r="B49" s="7"/>
      <c r="C49" s="223"/>
      <c r="D49" s="41">
        <f>SUM(D48)</f>
        <v>10000</v>
      </c>
    </row>
    <row r="50" spans="1:4" ht="13.5" thickTop="1">
      <c r="A50" s="224"/>
      <c r="B50" s="7"/>
      <c r="C50" s="225"/>
      <c r="D50" s="89"/>
    </row>
    <row r="51" spans="1:4" ht="12.75">
      <c r="A51" s="98" t="s">
        <v>96</v>
      </c>
      <c r="B51" s="211" t="s">
        <v>60</v>
      </c>
      <c r="C51" s="99"/>
      <c r="D51" s="43"/>
    </row>
    <row r="52" spans="1:4" ht="12.75">
      <c r="A52" s="98"/>
      <c r="B52" s="211" t="s">
        <v>51</v>
      </c>
      <c r="C52" s="99"/>
      <c r="D52" s="43"/>
    </row>
    <row r="53" spans="1:4" ht="12.75">
      <c r="A53" s="98"/>
      <c r="B53" s="109" t="s">
        <v>269</v>
      </c>
      <c r="C53" s="99"/>
      <c r="D53" s="43">
        <v>15200</v>
      </c>
    </row>
    <row r="54" spans="1:4" ht="12.75">
      <c r="A54" s="98"/>
      <c r="B54" s="109" t="s">
        <v>270</v>
      </c>
      <c r="C54" s="99"/>
      <c r="D54" s="43">
        <v>3100</v>
      </c>
    </row>
    <row r="55" spans="1:4" ht="12.75">
      <c r="A55" s="98"/>
      <c r="B55" s="109" t="s">
        <v>271</v>
      </c>
      <c r="C55" s="99"/>
      <c r="D55" s="43">
        <v>39900</v>
      </c>
    </row>
    <row r="56" spans="1:4" ht="12.75">
      <c r="A56" s="98"/>
      <c r="B56" s="109" t="s">
        <v>272</v>
      </c>
      <c r="C56" s="99"/>
      <c r="D56" s="43">
        <v>17000</v>
      </c>
    </row>
    <row r="57" spans="1:4" ht="12.75">
      <c r="A57" s="96"/>
      <c r="B57" s="107" t="s">
        <v>257</v>
      </c>
      <c r="C57" s="21"/>
      <c r="D57" s="48">
        <v>13000</v>
      </c>
    </row>
    <row r="58" spans="1:4" ht="13.5" thickBot="1">
      <c r="A58" s="227"/>
      <c r="B58" s="228"/>
      <c r="C58" s="229"/>
      <c r="D58" s="226">
        <f>SUM(D53:D57)</f>
        <v>88200</v>
      </c>
    </row>
    <row r="59" ht="13.5" thickTop="1"/>
    <row r="64" spans="3:4" ht="12.75">
      <c r="C64" s="47"/>
      <c r="D64" s="46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M66"/>
  <sheetViews>
    <sheetView workbookViewId="0" topLeftCell="A1">
      <selection activeCell="F11" sqref="F11"/>
    </sheetView>
  </sheetViews>
  <sheetFormatPr defaultColWidth="9.140625" defaultRowHeight="12.75"/>
  <cols>
    <col min="1" max="1" width="9.421875" style="0" customWidth="1"/>
    <col min="2" max="2" width="7.57421875" style="0" customWidth="1"/>
    <col min="4" max="4" width="6.00390625" style="0" customWidth="1"/>
    <col min="5" max="5" width="23.7109375" style="0" customWidth="1"/>
    <col min="6" max="6" width="22.140625" style="0" customWidth="1"/>
    <col min="7" max="11" width="12.7109375" style="0" customWidth="1"/>
    <col min="12" max="12" width="12.7109375" style="159" customWidth="1"/>
    <col min="13" max="13" width="12.7109375" style="0" customWidth="1"/>
    <col min="14" max="14" width="4.00390625" style="0" customWidth="1"/>
    <col min="15" max="15" width="9.140625" style="0" hidden="1" customWidth="1"/>
  </cols>
  <sheetData>
    <row r="1" spans="4:13" ht="12.75">
      <c r="D1" s="251" t="s">
        <v>58</v>
      </c>
      <c r="E1" s="251"/>
      <c r="F1" s="251"/>
      <c r="G1" s="251"/>
      <c r="H1" s="251"/>
      <c r="I1" s="251"/>
      <c r="J1" s="251"/>
      <c r="K1" s="251"/>
      <c r="L1" s="251"/>
      <c r="M1" s="251"/>
    </row>
    <row r="2" spans="4:13" ht="12.75">
      <c r="D2" s="251" t="s">
        <v>292</v>
      </c>
      <c r="E2" s="251"/>
      <c r="F2" s="251"/>
      <c r="G2" s="251"/>
      <c r="H2" s="251"/>
      <c r="I2" s="251"/>
      <c r="J2" s="251"/>
      <c r="K2" s="251"/>
      <c r="L2" s="251"/>
      <c r="M2" s="251"/>
    </row>
    <row r="3" spans="4:13" ht="12.75">
      <c r="D3" s="256" t="s">
        <v>252</v>
      </c>
      <c r="E3" s="256"/>
      <c r="F3" s="256"/>
      <c r="G3" s="256"/>
      <c r="H3" s="256"/>
      <c r="I3" s="256"/>
      <c r="J3" s="256"/>
      <c r="K3" s="256"/>
      <c r="L3" s="256"/>
      <c r="M3" s="256"/>
    </row>
    <row r="4" spans="4:13" ht="12.75">
      <c r="D4" s="51" t="s">
        <v>7</v>
      </c>
      <c r="E4" s="52" t="s">
        <v>0</v>
      </c>
      <c r="F4" s="51" t="s">
        <v>5</v>
      </c>
      <c r="G4" s="51" t="s">
        <v>6</v>
      </c>
      <c r="H4" s="51"/>
      <c r="I4" s="253" t="s">
        <v>302</v>
      </c>
      <c r="J4" s="253" t="s">
        <v>303</v>
      </c>
      <c r="K4" s="253" t="s">
        <v>304</v>
      </c>
      <c r="L4" s="120" t="s">
        <v>105</v>
      </c>
      <c r="M4" s="253" t="s">
        <v>107</v>
      </c>
    </row>
    <row r="5" spans="4:13" ht="13.5" customHeight="1">
      <c r="D5" s="53" t="s">
        <v>8</v>
      </c>
      <c r="E5" s="54" t="s">
        <v>1</v>
      </c>
      <c r="F5" s="54"/>
      <c r="G5" s="55" t="s">
        <v>35</v>
      </c>
      <c r="H5" s="55"/>
      <c r="I5" s="257"/>
      <c r="J5" s="257"/>
      <c r="K5" s="255"/>
      <c r="L5" s="121" t="s">
        <v>106</v>
      </c>
      <c r="M5" s="255"/>
    </row>
    <row r="6" spans="4:13" ht="13.5" customHeight="1">
      <c r="D6" s="26">
        <v>100</v>
      </c>
      <c r="E6" s="39" t="s">
        <v>11</v>
      </c>
      <c r="F6" s="1"/>
      <c r="G6" s="62"/>
      <c r="H6" s="62"/>
      <c r="I6" s="10"/>
      <c r="J6" s="10"/>
      <c r="K6" s="10"/>
      <c r="L6" s="163"/>
      <c r="M6" s="10"/>
    </row>
    <row r="7" spans="4:13" ht="13.5" customHeight="1">
      <c r="D7" s="25" t="s">
        <v>64</v>
      </c>
      <c r="E7" s="4" t="s">
        <v>9</v>
      </c>
      <c r="F7" s="28"/>
      <c r="G7" s="42">
        <v>370000</v>
      </c>
      <c r="H7" s="42">
        <v>50520</v>
      </c>
      <c r="I7" s="5">
        <v>16840</v>
      </c>
      <c r="J7" s="5">
        <v>16840</v>
      </c>
      <c r="K7" s="5">
        <v>16840</v>
      </c>
      <c r="L7" s="140">
        <f>SUM(H7:K7)</f>
        <v>101040</v>
      </c>
      <c r="M7" s="5">
        <f>+G7-L7</f>
        <v>268960</v>
      </c>
    </row>
    <row r="8" spans="4:13" ht="13.5" customHeight="1">
      <c r="D8" s="25" t="s">
        <v>63</v>
      </c>
      <c r="E8" s="21" t="s">
        <v>287</v>
      </c>
      <c r="F8" s="4"/>
      <c r="G8" s="42">
        <v>47280</v>
      </c>
      <c r="H8" s="42"/>
      <c r="I8" s="182" t="s">
        <v>208</v>
      </c>
      <c r="J8" s="182" t="s">
        <v>208</v>
      </c>
      <c r="K8" s="182" t="s">
        <v>208</v>
      </c>
      <c r="L8" s="140">
        <f>SUM(I8:K8)</f>
        <v>0</v>
      </c>
      <c r="M8" s="5">
        <f>+G8-L8</f>
        <v>47280</v>
      </c>
    </row>
    <row r="9" spans="4:13" ht="13.5" customHeight="1">
      <c r="D9" s="25" t="s">
        <v>288</v>
      </c>
      <c r="E9" s="21" t="s">
        <v>289</v>
      </c>
      <c r="F9" s="4"/>
      <c r="G9" s="42">
        <v>90000</v>
      </c>
      <c r="H9" s="42"/>
      <c r="I9" s="182" t="s">
        <v>208</v>
      </c>
      <c r="J9" s="182">
        <v>5000</v>
      </c>
      <c r="K9" s="182">
        <v>1000</v>
      </c>
      <c r="L9" s="140">
        <f>SUM(I9:K9)</f>
        <v>6000</v>
      </c>
      <c r="M9" s="5">
        <f>+G9-L9</f>
        <v>84000</v>
      </c>
    </row>
    <row r="10" spans="4:13" ht="13.5" customHeight="1" thickBot="1">
      <c r="D10" s="12"/>
      <c r="E10" s="4"/>
      <c r="F10" s="4"/>
      <c r="G10" s="41">
        <f aca="true" t="shared" si="0" ref="G10:M10">SUM(G7:G9)</f>
        <v>507280</v>
      </c>
      <c r="H10" s="41">
        <f>SUM(H7:H9)</f>
        <v>50520</v>
      </c>
      <c r="I10" s="41">
        <f t="shared" si="0"/>
        <v>16840</v>
      </c>
      <c r="J10" s="41">
        <f t="shared" si="0"/>
        <v>21840</v>
      </c>
      <c r="K10" s="41">
        <f t="shared" si="0"/>
        <v>17840</v>
      </c>
      <c r="L10" s="41">
        <f t="shared" si="0"/>
        <v>107040</v>
      </c>
      <c r="M10" s="41">
        <f t="shared" si="0"/>
        <v>400240</v>
      </c>
    </row>
    <row r="11" spans="4:13" ht="13.5" customHeight="1" thickTop="1">
      <c r="D11" s="12" t="s">
        <v>65</v>
      </c>
      <c r="E11" s="9" t="s">
        <v>14</v>
      </c>
      <c r="F11" s="4"/>
      <c r="G11" s="70"/>
      <c r="H11" s="70"/>
      <c r="I11" s="89"/>
      <c r="J11" s="89"/>
      <c r="K11" s="89"/>
      <c r="L11" s="157"/>
      <c r="M11" s="89"/>
    </row>
    <row r="12" spans="4:13" ht="13.5" customHeight="1">
      <c r="D12" s="25" t="s">
        <v>66</v>
      </c>
      <c r="E12" s="4" t="s">
        <v>14</v>
      </c>
      <c r="F12" s="4" t="s">
        <v>119</v>
      </c>
      <c r="G12" s="42">
        <v>71700</v>
      </c>
      <c r="H12" s="42">
        <v>17910</v>
      </c>
      <c r="I12" s="5">
        <v>5970</v>
      </c>
      <c r="J12" s="5">
        <v>5970</v>
      </c>
      <c r="K12" s="5">
        <v>5970</v>
      </c>
      <c r="L12" s="140">
        <f>SUM(H12:K12)</f>
        <v>35820</v>
      </c>
      <c r="M12" s="5">
        <f>+G12-L12</f>
        <v>35880</v>
      </c>
    </row>
    <row r="13" spans="4:13" ht="13.5" customHeight="1">
      <c r="D13" s="25" t="s">
        <v>294</v>
      </c>
      <c r="E13" s="4" t="s">
        <v>10</v>
      </c>
      <c r="F13" s="4"/>
      <c r="G13" s="42">
        <v>26800</v>
      </c>
      <c r="H13" s="42">
        <v>6690</v>
      </c>
      <c r="I13" s="5">
        <v>2230</v>
      </c>
      <c r="J13" s="5">
        <v>2230</v>
      </c>
      <c r="K13" s="5">
        <v>2230</v>
      </c>
      <c r="L13" s="140">
        <f>SUM(H13:K13)</f>
        <v>13380</v>
      </c>
      <c r="M13" s="5">
        <f>+G13-L13</f>
        <v>13420</v>
      </c>
    </row>
    <row r="14" spans="4:13" ht="13.5" customHeight="1">
      <c r="D14" s="25" t="s">
        <v>293</v>
      </c>
      <c r="E14" s="4" t="s">
        <v>118</v>
      </c>
      <c r="F14" s="4"/>
      <c r="G14" s="43">
        <v>30000</v>
      </c>
      <c r="H14" s="43"/>
      <c r="I14" s="16"/>
      <c r="J14" s="16">
        <v>5000</v>
      </c>
      <c r="K14" s="16">
        <v>1000</v>
      </c>
      <c r="L14" s="140">
        <f>SUM(I14:K14)</f>
        <v>6000</v>
      </c>
      <c r="M14" s="5">
        <f>+G14-L14</f>
        <v>24000</v>
      </c>
    </row>
    <row r="15" spans="4:13" ht="13.5" customHeight="1" thickBot="1">
      <c r="D15" s="12"/>
      <c r="E15" s="4"/>
      <c r="F15" s="4"/>
      <c r="G15" s="41">
        <f aca="true" t="shared" si="1" ref="G15:M15">SUM(G12:G14)</f>
        <v>128500</v>
      </c>
      <c r="H15" s="41">
        <f>SUM(H12:H14)</f>
        <v>24600</v>
      </c>
      <c r="I15" s="41">
        <f t="shared" si="1"/>
        <v>8200</v>
      </c>
      <c r="J15" s="41">
        <f t="shared" si="1"/>
        <v>13200</v>
      </c>
      <c r="K15" s="41">
        <f t="shared" si="1"/>
        <v>9200</v>
      </c>
      <c r="L15" s="41">
        <f t="shared" si="1"/>
        <v>55200</v>
      </c>
      <c r="M15" s="41">
        <f t="shared" si="1"/>
        <v>73300</v>
      </c>
    </row>
    <row r="16" spans="4:13" ht="13.5" customHeight="1" thickTop="1">
      <c r="D16" s="38" t="s">
        <v>68</v>
      </c>
      <c r="E16" s="40" t="s">
        <v>19</v>
      </c>
      <c r="F16" s="4"/>
      <c r="G16" s="45"/>
      <c r="H16" s="45"/>
      <c r="I16" s="89"/>
      <c r="J16" s="89"/>
      <c r="K16" s="89"/>
      <c r="L16" s="157"/>
      <c r="M16" s="89"/>
    </row>
    <row r="17" spans="4:13" ht="13.5" customHeight="1">
      <c r="D17" s="25" t="s">
        <v>71</v>
      </c>
      <c r="E17" s="4" t="s">
        <v>16</v>
      </c>
      <c r="F17" s="4"/>
      <c r="G17" s="42">
        <v>20000</v>
      </c>
      <c r="H17" s="42"/>
      <c r="I17" s="182" t="s">
        <v>208</v>
      </c>
      <c r="J17" s="182" t="s">
        <v>208</v>
      </c>
      <c r="K17" s="182" t="s">
        <v>208</v>
      </c>
      <c r="L17" s="140">
        <f>SUM(I17:K17)</f>
        <v>0</v>
      </c>
      <c r="M17" s="5">
        <f>+G17-L17</f>
        <v>20000</v>
      </c>
    </row>
    <row r="18" spans="4:13" ht="13.5" customHeight="1">
      <c r="D18" s="96" t="s">
        <v>72</v>
      </c>
      <c r="E18" s="21" t="s">
        <v>248</v>
      </c>
      <c r="F18" s="21"/>
      <c r="G18" s="43">
        <v>24000</v>
      </c>
      <c r="H18" s="43">
        <v>6000</v>
      </c>
      <c r="I18" s="182">
        <v>2000</v>
      </c>
      <c r="J18" s="182">
        <v>2000</v>
      </c>
      <c r="K18" s="63">
        <v>2000</v>
      </c>
      <c r="L18" s="140">
        <f>SUM(H18:K18)</f>
        <v>12000</v>
      </c>
      <c r="M18" s="63">
        <f>+G18-L18</f>
        <v>12000</v>
      </c>
    </row>
    <row r="19" spans="4:13" ht="13.5" customHeight="1">
      <c r="D19" s="96" t="s">
        <v>73</v>
      </c>
      <c r="E19" s="21" t="s">
        <v>17</v>
      </c>
      <c r="F19" s="21"/>
      <c r="G19" s="43">
        <v>20000</v>
      </c>
      <c r="H19" s="43"/>
      <c r="I19" s="182" t="s">
        <v>208</v>
      </c>
      <c r="J19" s="182" t="s">
        <v>208</v>
      </c>
      <c r="K19" s="182" t="s">
        <v>208</v>
      </c>
      <c r="L19" s="140">
        <f>SUM(I19:K19)</f>
        <v>0</v>
      </c>
      <c r="M19" s="63">
        <f>+G19-L19</f>
        <v>20000</v>
      </c>
    </row>
    <row r="20" spans="4:13" ht="13.5" customHeight="1">
      <c r="D20" s="25" t="s">
        <v>74</v>
      </c>
      <c r="E20" s="4" t="s">
        <v>18</v>
      </c>
      <c r="F20" s="4"/>
      <c r="G20" s="42">
        <v>30000</v>
      </c>
      <c r="H20" s="42"/>
      <c r="I20" s="182" t="s">
        <v>208</v>
      </c>
      <c r="J20" s="182" t="s">
        <v>208</v>
      </c>
      <c r="K20" s="182" t="s">
        <v>208</v>
      </c>
      <c r="L20" s="140">
        <f>SUM(I20:K20)</f>
        <v>0</v>
      </c>
      <c r="M20" s="5">
        <f>+G20-L20</f>
        <v>30000</v>
      </c>
    </row>
    <row r="21" spans="4:13" ht="13.5" customHeight="1" thickBot="1">
      <c r="D21" s="12"/>
      <c r="E21" s="4"/>
      <c r="F21" s="4"/>
      <c r="G21" s="41">
        <f aca="true" t="shared" si="2" ref="G21:M21">SUM(G17:G20)</f>
        <v>94000</v>
      </c>
      <c r="H21" s="41">
        <f>SUM(H18:H20)</f>
        <v>6000</v>
      </c>
      <c r="I21" s="41">
        <f t="shared" si="2"/>
        <v>2000</v>
      </c>
      <c r="J21" s="41">
        <f t="shared" si="2"/>
        <v>2000</v>
      </c>
      <c r="K21" s="41">
        <f t="shared" si="2"/>
        <v>2000</v>
      </c>
      <c r="L21" s="41">
        <f t="shared" si="2"/>
        <v>12000</v>
      </c>
      <c r="M21" s="41">
        <f t="shared" si="2"/>
        <v>82000</v>
      </c>
    </row>
    <row r="22" spans="4:13" ht="13.5" customHeight="1" thickTop="1">
      <c r="D22" s="12" t="s">
        <v>76</v>
      </c>
      <c r="E22" s="40" t="s">
        <v>20</v>
      </c>
      <c r="F22" s="4"/>
      <c r="G22" s="42"/>
      <c r="H22" s="45"/>
      <c r="I22" s="89"/>
      <c r="J22" s="89"/>
      <c r="K22" s="89"/>
      <c r="L22" s="157"/>
      <c r="M22" s="89"/>
    </row>
    <row r="23" spans="4:13" ht="13.5" customHeight="1">
      <c r="D23" s="25" t="s">
        <v>77</v>
      </c>
      <c r="E23" s="4" t="s">
        <v>21</v>
      </c>
      <c r="F23" s="4" t="s">
        <v>59</v>
      </c>
      <c r="G23" s="42">
        <v>50000</v>
      </c>
      <c r="H23" s="42"/>
      <c r="I23" s="182" t="s">
        <v>208</v>
      </c>
      <c r="J23" s="182" t="s">
        <v>208</v>
      </c>
      <c r="K23" s="182" t="s">
        <v>208</v>
      </c>
      <c r="L23" s="140">
        <f>SUM(I23:K23)</f>
        <v>0</v>
      </c>
      <c r="M23" s="5">
        <f>+G23-L23</f>
        <v>50000</v>
      </c>
    </row>
    <row r="24" spans="4:13" ht="13.5" customHeight="1" thickBot="1">
      <c r="D24" s="25"/>
      <c r="E24" s="4"/>
      <c r="F24" s="4"/>
      <c r="G24" s="41">
        <f aca="true" t="shared" si="3" ref="G24:M24">SUM(G23)</f>
        <v>50000</v>
      </c>
      <c r="H24" s="41">
        <f>SUM(H23)</f>
        <v>0</v>
      </c>
      <c r="I24" s="41">
        <f t="shared" si="3"/>
        <v>0</v>
      </c>
      <c r="J24" s="41">
        <f t="shared" si="3"/>
        <v>0</v>
      </c>
      <c r="K24" s="41">
        <f t="shared" si="3"/>
        <v>0</v>
      </c>
      <c r="L24" s="41">
        <f t="shared" si="3"/>
        <v>0</v>
      </c>
      <c r="M24" s="41">
        <f t="shared" si="3"/>
        <v>50000</v>
      </c>
    </row>
    <row r="25" spans="4:13" ht="13.5" customHeight="1" thickTop="1">
      <c r="D25" s="25"/>
      <c r="E25" s="4"/>
      <c r="F25" s="4"/>
      <c r="G25" s="42"/>
      <c r="H25" s="45"/>
      <c r="I25" s="89"/>
      <c r="J25" s="89"/>
      <c r="K25" s="89"/>
      <c r="L25" s="157"/>
      <c r="M25" s="89"/>
    </row>
    <row r="26" spans="4:13" ht="13.5" customHeight="1">
      <c r="D26" s="25" t="s">
        <v>78</v>
      </c>
      <c r="E26" s="4" t="s">
        <v>22</v>
      </c>
      <c r="F26" s="4" t="s">
        <v>109</v>
      </c>
      <c r="G26" s="42">
        <v>400000</v>
      </c>
      <c r="H26" s="42"/>
      <c r="I26" s="182" t="s">
        <v>208</v>
      </c>
      <c r="J26" s="182" t="s">
        <v>208</v>
      </c>
      <c r="K26" s="182" t="s">
        <v>208</v>
      </c>
      <c r="L26" s="140">
        <f>SUM(I26:K26)</f>
        <v>0</v>
      </c>
      <c r="M26" s="5">
        <f>+G26-L26</f>
        <v>400000</v>
      </c>
    </row>
    <row r="27" spans="4:13" ht="13.5" customHeight="1" thickBot="1">
      <c r="D27" s="25"/>
      <c r="E27" s="4"/>
      <c r="F27" s="4"/>
      <c r="G27" s="41">
        <f aca="true" t="shared" si="4" ref="G27:M27">SUM(G26)</f>
        <v>400000</v>
      </c>
      <c r="H27" s="41">
        <f>SUM(H26)</f>
        <v>0</v>
      </c>
      <c r="I27" s="41">
        <f t="shared" si="4"/>
        <v>0</v>
      </c>
      <c r="J27" s="41">
        <f t="shared" si="4"/>
        <v>0</v>
      </c>
      <c r="K27" s="41">
        <f t="shared" si="4"/>
        <v>0</v>
      </c>
      <c r="L27" s="41">
        <f t="shared" si="4"/>
        <v>0</v>
      </c>
      <c r="M27" s="41">
        <f t="shared" si="4"/>
        <v>400000</v>
      </c>
    </row>
    <row r="28" spans="4:13" ht="13.5" customHeight="1" thickTop="1">
      <c r="D28" s="25"/>
      <c r="E28" s="4"/>
      <c r="F28" s="4"/>
      <c r="G28" s="42"/>
      <c r="H28" s="45"/>
      <c r="I28" s="89"/>
      <c r="J28" s="89"/>
      <c r="K28" s="89"/>
      <c r="L28" s="157"/>
      <c r="M28" s="89"/>
    </row>
    <row r="29" spans="4:13" ht="13.5" customHeight="1">
      <c r="D29" s="25" t="s">
        <v>80</v>
      </c>
      <c r="E29" s="4" t="s">
        <v>28</v>
      </c>
      <c r="F29" s="4" t="s">
        <v>31</v>
      </c>
      <c r="G29" s="42">
        <v>60000</v>
      </c>
      <c r="H29" s="42"/>
      <c r="I29" s="5"/>
      <c r="J29" s="5"/>
      <c r="K29" s="5">
        <v>5230</v>
      </c>
      <c r="L29" s="140">
        <f>SUM(I29:K29)</f>
        <v>5230</v>
      </c>
      <c r="M29" s="5">
        <f>+G29-L29</f>
        <v>54770</v>
      </c>
    </row>
    <row r="30" spans="4:13" ht="13.5" customHeight="1" thickBot="1">
      <c r="D30" s="12"/>
      <c r="E30" s="4" t="s">
        <v>111</v>
      </c>
      <c r="F30" s="4" t="s">
        <v>188</v>
      </c>
      <c r="G30" s="41">
        <f aca="true" t="shared" si="5" ref="G30:M30">SUM(G29)</f>
        <v>60000</v>
      </c>
      <c r="H30" s="41">
        <f>SUM(H29)</f>
        <v>0</v>
      </c>
      <c r="I30" s="41">
        <f t="shared" si="5"/>
        <v>0</v>
      </c>
      <c r="J30" s="41">
        <f t="shared" si="5"/>
        <v>0</v>
      </c>
      <c r="K30" s="41">
        <f t="shared" si="5"/>
        <v>5230</v>
      </c>
      <c r="L30" s="41">
        <f t="shared" si="5"/>
        <v>5230</v>
      </c>
      <c r="M30" s="41">
        <f t="shared" si="5"/>
        <v>54770</v>
      </c>
    </row>
    <row r="31" spans="4:13" ht="13.5" customHeight="1" thickTop="1">
      <c r="D31" s="12"/>
      <c r="E31" s="4"/>
      <c r="F31" s="4"/>
      <c r="G31" s="42"/>
      <c r="H31" s="45"/>
      <c r="I31" s="89"/>
      <c r="J31" s="89"/>
      <c r="K31" s="89"/>
      <c r="L31" s="157"/>
      <c r="M31" s="89"/>
    </row>
    <row r="32" spans="4:13" ht="13.5" customHeight="1">
      <c r="D32" s="27">
        <v>270</v>
      </c>
      <c r="E32" s="40" t="s">
        <v>36</v>
      </c>
      <c r="F32" s="4"/>
      <c r="G32" s="42"/>
      <c r="H32" s="42"/>
      <c r="I32" s="5"/>
      <c r="J32" s="5"/>
      <c r="K32" s="5"/>
      <c r="L32" s="140"/>
      <c r="M32" s="5"/>
    </row>
    <row r="33" spans="4:13" ht="13.5" customHeight="1">
      <c r="D33" s="28">
        <v>271</v>
      </c>
      <c r="E33" s="4" t="s">
        <v>37</v>
      </c>
      <c r="F33" s="4"/>
      <c r="G33" s="42">
        <v>15000</v>
      </c>
      <c r="H33" s="42"/>
      <c r="I33" s="182">
        <v>5800</v>
      </c>
      <c r="J33" s="182" t="s">
        <v>208</v>
      </c>
      <c r="K33" s="182" t="s">
        <v>208</v>
      </c>
      <c r="L33" s="140">
        <f aca="true" t="shared" si="6" ref="L33:L38">SUM(I33:K33)</f>
        <v>5800</v>
      </c>
      <c r="M33" s="5">
        <f aca="true" t="shared" si="7" ref="M33:M38">+G33-L33</f>
        <v>9200</v>
      </c>
    </row>
    <row r="34" spans="4:13" ht="13.5" customHeight="1">
      <c r="D34" s="28">
        <v>272</v>
      </c>
      <c r="E34" s="4" t="s">
        <v>181</v>
      </c>
      <c r="F34" s="4"/>
      <c r="G34" s="42">
        <v>20000</v>
      </c>
      <c r="H34" s="42"/>
      <c r="I34" s="182" t="s">
        <v>208</v>
      </c>
      <c r="J34" s="182" t="s">
        <v>208</v>
      </c>
      <c r="K34" s="182" t="s">
        <v>208</v>
      </c>
      <c r="L34" s="140">
        <f t="shared" si="6"/>
        <v>0</v>
      </c>
      <c r="M34" s="5">
        <f t="shared" si="7"/>
        <v>20000</v>
      </c>
    </row>
    <row r="35" spans="4:13" ht="13.5" customHeight="1">
      <c r="D35" s="28">
        <v>274</v>
      </c>
      <c r="E35" s="7" t="s">
        <v>56</v>
      </c>
      <c r="F35" s="4"/>
      <c r="G35" s="42">
        <v>100000</v>
      </c>
      <c r="H35" s="42"/>
      <c r="I35" s="182" t="s">
        <v>208</v>
      </c>
      <c r="J35" s="182" t="s">
        <v>208</v>
      </c>
      <c r="K35" s="182" t="s">
        <v>208</v>
      </c>
      <c r="L35" s="140">
        <f t="shared" si="6"/>
        <v>0</v>
      </c>
      <c r="M35" s="5">
        <f t="shared" si="7"/>
        <v>100000</v>
      </c>
    </row>
    <row r="36" spans="4:13" ht="13.5" customHeight="1">
      <c r="D36" s="28">
        <v>276</v>
      </c>
      <c r="E36" s="7" t="s">
        <v>39</v>
      </c>
      <c r="F36" s="4"/>
      <c r="G36" s="42">
        <v>165000</v>
      </c>
      <c r="H36" s="42">
        <v>11001.6</v>
      </c>
      <c r="I36" s="182">
        <v>5341.6</v>
      </c>
      <c r="J36" s="5">
        <v>4260</v>
      </c>
      <c r="K36" s="5">
        <v>5807.2</v>
      </c>
      <c r="L36" s="140">
        <f>SUM(H36:K36)</f>
        <v>26410.4</v>
      </c>
      <c r="M36" s="5">
        <f t="shared" si="7"/>
        <v>138589.6</v>
      </c>
    </row>
    <row r="37" spans="4:13" ht="13.5" customHeight="1">
      <c r="D37" s="28">
        <v>279</v>
      </c>
      <c r="E37" s="7" t="s">
        <v>41</v>
      </c>
      <c r="F37" s="4"/>
      <c r="G37" s="42">
        <v>15000</v>
      </c>
      <c r="H37" s="42"/>
      <c r="I37" s="182" t="s">
        <v>208</v>
      </c>
      <c r="J37" s="182" t="s">
        <v>208</v>
      </c>
      <c r="K37" s="182" t="s">
        <v>208</v>
      </c>
      <c r="L37" s="140">
        <f t="shared" si="6"/>
        <v>0</v>
      </c>
      <c r="M37" s="5">
        <f t="shared" si="7"/>
        <v>15000</v>
      </c>
    </row>
    <row r="38" spans="4:13" ht="13.5" customHeight="1">
      <c r="D38" s="29">
        <v>282</v>
      </c>
      <c r="E38" s="15" t="s">
        <v>40</v>
      </c>
      <c r="F38" s="13"/>
      <c r="G38" s="42">
        <v>30000</v>
      </c>
      <c r="H38" s="42"/>
      <c r="I38" s="182" t="s">
        <v>208</v>
      </c>
      <c r="J38" s="182" t="s">
        <v>208</v>
      </c>
      <c r="K38" s="182" t="s">
        <v>208</v>
      </c>
      <c r="L38" s="140">
        <f t="shared" si="6"/>
        <v>0</v>
      </c>
      <c r="M38" s="5">
        <f t="shared" si="7"/>
        <v>30000</v>
      </c>
    </row>
    <row r="39" spans="4:13" ht="13.5" customHeight="1" thickBot="1">
      <c r="D39" s="274"/>
      <c r="E39" s="18"/>
      <c r="F39" s="18"/>
      <c r="G39" s="41">
        <f aca="true" t="shared" si="8" ref="G39:M39">SUM(G33:G38)</f>
        <v>345000</v>
      </c>
      <c r="H39" s="41">
        <f>SUM(H33:H38)</f>
        <v>11001.6</v>
      </c>
      <c r="I39" s="41">
        <f t="shared" si="8"/>
        <v>11141.6</v>
      </c>
      <c r="J39" s="41">
        <f t="shared" si="8"/>
        <v>4260</v>
      </c>
      <c r="K39" s="41">
        <f t="shared" si="8"/>
        <v>5807.2</v>
      </c>
      <c r="L39" s="41">
        <f t="shared" si="8"/>
        <v>32210.4</v>
      </c>
      <c r="M39" s="41">
        <f t="shared" si="8"/>
        <v>312789.6</v>
      </c>
    </row>
    <row r="40" spans="4:13" ht="13.5" customHeight="1" thickTop="1">
      <c r="D40" s="275"/>
      <c r="E40" s="19"/>
      <c r="F40" s="19"/>
      <c r="G40" s="276"/>
      <c r="H40" s="276"/>
      <c r="I40" s="276"/>
      <c r="J40" s="276"/>
      <c r="K40" s="276"/>
      <c r="L40" s="276"/>
      <c r="M40" s="276"/>
    </row>
    <row r="41" spans="4:13" ht="13.5" customHeight="1">
      <c r="D41" s="275"/>
      <c r="E41" s="19"/>
      <c r="F41" s="19"/>
      <c r="G41" s="46"/>
      <c r="H41" s="46"/>
      <c r="I41" s="46"/>
      <c r="J41" s="46"/>
      <c r="K41" s="46"/>
      <c r="L41" s="46"/>
      <c r="M41" s="46"/>
    </row>
    <row r="42" spans="4:13" ht="13.5" customHeight="1">
      <c r="D42" s="275"/>
      <c r="E42" s="19"/>
      <c r="F42" s="19"/>
      <c r="G42" s="46"/>
      <c r="H42" s="46"/>
      <c r="I42" s="46"/>
      <c r="J42" s="46"/>
      <c r="K42" s="46"/>
      <c r="L42" s="46"/>
      <c r="M42" s="46"/>
    </row>
    <row r="43" spans="4:13" ht="13.5" customHeight="1">
      <c r="D43" s="275"/>
      <c r="E43" s="19"/>
      <c r="F43" s="19"/>
      <c r="G43" s="46"/>
      <c r="H43" s="46"/>
      <c r="I43" s="46"/>
      <c r="J43" s="46"/>
      <c r="K43" s="46"/>
      <c r="L43" s="46"/>
      <c r="M43" s="46"/>
    </row>
    <row r="44" spans="4:13" ht="12.75">
      <c r="D44" s="51" t="s">
        <v>7</v>
      </c>
      <c r="E44" s="52" t="s">
        <v>0</v>
      </c>
      <c r="F44" s="51" t="s">
        <v>5</v>
      </c>
      <c r="G44" s="51" t="s">
        <v>6</v>
      </c>
      <c r="H44" s="51"/>
      <c r="I44" s="253" t="s">
        <v>302</v>
      </c>
      <c r="J44" s="253" t="s">
        <v>303</v>
      </c>
      <c r="K44" s="253" t="s">
        <v>304</v>
      </c>
      <c r="L44" s="120" t="s">
        <v>105</v>
      </c>
      <c r="M44" s="253" t="s">
        <v>107</v>
      </c>
    </row>
    <row r="45" spans="4:13" ht="13.5" customHeight="1">
      <c r="D45" s="53" t="s">
        <v>8</v>
      </c>
      <c r="E45" s="54" t="s">
        <v>1</v>
      </c>
      <c r="F45" s="54"/>
      <c r="G45" s="55" t="s">
        <v>35</v>
      </c>
      <c r="H45" s="55"/>
      <c r="I45" s="257"/>
      <c r="J45" s="257"/>
      <c r="K45" s="255"/>
      <c r="L45" s="121" t="s">
        <v>106</v>
      </c>
      <c r="M45" s="255"/>
    </row>
    <row r="46" spans="4:13" s="111" customFormat="1" ht="13.5" customHeight="1">
      <c r="D46" s="77" t="s">
        <v>90</v>
      </c>
      <c r="E46" s="37" t="s">
        <v>44</v>
      </c>
      <c r="F46" s="106"/>
      <c r="G46" s="42"/>
      <c r="H46" s="42"/>
      <c r="I46" s="63"/>
      <c r="J46" s="63"/>
      <c r="K46" s="63"/>
      <c r="L46" s="140"/>
      <c r="M46" s="63"/>
    </row>
    <row r="47" spans="4:13" s="111" customFormat="1" ht="13.5" customHeight="1">
      <c r="D47" s="108" t="s">
        <v>103</v>
      </c>
      <c r="E47" s="109" t="s">
        <v>55</v>
      </c>
      <c r="F47" s="99"/>
      <c r="G47" s="48">
        <v>10000</v>
      </c>
      <c r="H47" s="43"/>
      <c r="I47" s="182" t="s">
        <v>208</v>
      </c>
      <c r="J47" s="182" t="s">
        <v>208</v>
      </c>
      <c r="K47" s="182" t="s">
        <v>208</v>
      </c>
      <c r="L47" s="161">
        <f>SUM(I47:K47)</f>
        <v>0</v>
      </c>
      <c r="M47" s="72">
        <f>+G47-L47</f>
        <v>10000</v>
      </c>
    </row>
    <row r="48" spans="4:13" s="111" customFormat="1" ht="13.5" customHeight="1" thickBot="1">
      <c r="D48" s="98"/>
      <c r="E48" s="211"/>
      <c r="F48" s="99"/>
      <c r="G48" s="41">
        <f>SUM(G47)</f>
        <v>10000</v>
      </c>
      <c r="H48" s="41">
        <f>SUM(H47)</f>
        <v>0</v>
      </c>
      <c r="I48" s="212">
        <f>SUM(I47)</f>
        <v>0</v>
      </c>
      <c r="J48" s="212">
        <f>SUM(J47)</f>
        <v>0</v>
      </c>
      <c r="K48" s="212">
        <f>SUM(K47)</f>
        <v>0</v>
      </c>
      <c r="L48" s="213">
        <f>SUM(I48:K48)</f>
        <v>0</v>
      </c>
      <c r="M48" s="41">
        <f>SUM(G48-L48)</f>
        <v>10000</v>
      </c>
    </row>
    <row r="49" spans="4:13" ht="13.5" customHeight="1" thickTop="1">
      <c r="D49" s="27">
        <v>450</v>
      </c>
      <c r="E49" s="40" t="s">
        <v>60</v>
      </c>
      <c r="F49" s="4"/>
      <c r="G49" s="42"/>
      <c r="H49" s="45"/>
      <c r="I49" s="89"/>
      <c r="J49" s="89"/>
      <c r="K49" s="89"/>
      <c r="L49" s="157"/>
      <c r="M49" s="89"/>
    </row>
    <row r="50" spans="4:13" ht="13.5" customHeight="1">
      <c r="D50" s="108" t="s">
        <v>97</v>
      </c>
      <c r="E50" s="9" t="s">
        <v>51</v>
      </c>
      <c r="F50" s="4"/>
      <c r="G50" s="42"/>
      <c r="H50" s="45"/>
      <c r="I50" s="142"/>
      <c r="J50" s="142"/>
      <c r="K50" s="142"/>
      <c r="L50" s="214"/>
      <c r="M50" s="142"/>
    </row>
    <row r="51" spans="4:13" ht="13.5" customHeight="1">
      <c r="D51" s="27"/>
      <c r="E51" s="21"/>
      <c r="F51" s="21" t="s">
        <v>253</v>
      </c>
      <c r="G51" s="42">
        <v>4500</v>
      </c>
      <c r="H51" s="42"/>
      <c r="I51" s="182" t="s">
        <v>208</v>
      </c>
      <c r="J51" s="182" t="s">
        <v>208</v>
      </c>
      <c r="K51" s="182" t="s">
        <v>208</v>
      </c>
      <c r="L51" s="214">
        <f>SUM(I51:K51)</f>
        <v>0</v>
      </c>
      <c r="M51" s="142">
        <f aca="true" t="shared" si="9" ref="M51:M56">SUM(G51-L51)</f>
        <v>4500</v>
      </c>
    </row>
    <row r="52" spans="4:13" ht="13.5" customHeight="1">
      <c r="D52" s="27"/>
      <c r="E52" s="21"/>
      <c r="F52" s="21" t="s">
        <v>254</v>
      </c>
      <c r="G52" s="42">
        <v>28000</v>
      </c>
      <c r="H52" s="42"/>
      <c r="I52" s="182">
        <v>28000</v>
      </c>
      <c r="J52" s="182" t="s">
        <v>208</v>
      </c>
      <c r="K52" s="182" t="s">
        <v>208</v>
      </c>
      <c r="L52" s="214">
        <f>SUM(I52:K52)</f>
        <v>28000</v>
      </c>
      <c r="M52" s="142">
        <f t="shared" si="9"/>
        <v>0</v>
      </c>
    </row>
    <row r="53" spans="4:13" ht="13.5" customHeight="1">
      <c r="D53" s="27"/>
      <c r="E53" s="21"/>
      <c r="F53" s="21" t="s">
        <v>255</v>
      </c>
      <c r="G53" s="42">
        <v>3000</v>
      </c>
      <c r="H53" s="42"/>
      <c r="I53" s="182">
        <v>3000</v>
      </c>
      <c r="J53" s="182" t="s">
        <v>208</v>
      </c>
      <c r="K53" s="182" t="s">
        <v>208</v>
      </c>
      <c r="L53" s="214">
        <f>SUM(I53:K53)</f>
        <v>3000</v>
      </c>
      <c r="M53" s="142">
        <f t="shared" si="9"/>
        <v>0</v>
      </c>
    </row>
    <row r="54" spans="4:13" ht="13.5" customHeight="1">
      <c r="D54" s="28"/>
      <c r="E54" s="4"/>
      <c r="F54" s="4" t="s">
        <v>256</v>
      </c>
      <c r="G54" s="42">
        <v>25000</v>
      </c>
      <c r="H54" s="42"/>
      <c r="I54" s="182" t="s">
        <v>208</v>
      </c>
      <c r="J54" s="182" t="s">
        <v>208</v>
      </c>
      <c r="K54" s="182">
        <v>25000</v>
      </c>
      <c r="L54" s="140">
        <f>SUM(I54:K54)</f>
        <v>25000</v>
      </c>
      <c r="M54" s="5">
        <f t="shared" si="9"/>
        <v>0</v>
      </c>
    </row>
    <row r="55" spans="4:13" ht="13.5" customHeight="1">
      <c r="D55" s="27"/>
      <c r="E55" s="4"/>
      <c r="F55" s="4" t="s">
        <v>257</v>
      </c>
      <c r="G55" s="44">
        <v>13000</v>
      </c>
      <c r="H55" s="44"/>
      <c r="I55" s="182" t="s">
        <v>208</v>
      </c>
      <c r="J55" s="182" t="s">
        <v>208</v>
      </c>
      <c r="K55" s="182" t="s">
        <v>208</v>
      </c>
      <c r="L55" s="160">
        <f>SUM(I55:K55)</f>
        <v>0</v>
      </c>
      <c r="M55" s="88">
        <f t="shared" si="9"/>
        <v>13000</v>
      </c>
    </row>
    <row r="56" spans="4:13" ht="13.5" customHeight="1" thickBot="1">
      <c r="D56" s="27"/>
      <c r="E56" s="4"/>
      <c r="F56" s="4"/>
      <c r="G56" s="41">
        <f aca="true" t="shared" si="10" ref="G56:L56">SUM(G51:G55)</f>
        <v>73500</v>
      </c>
      <c r="H56" s="41">
        <f t="shared" si="10"/>
        <v>0</v>
      </c>
      <c r="I56" s="41">
        <f t="shared" si="10"/>
        <v>31000</v>
      </c>
      <c r="J56" s="41">
        <f t="shared" si="10"/>
        <v>0</v>
      </c>
      <c r="K56" s="41">
        <f t="shared" si="10"/>
        <v>25000</v>
      </c>
      <c r="L56" s="41">
        <f t="shared" si="10"/>
        <v>56000</v>
      </c>
      <c r="M56" s="41">
        <f t="shared" si="9"/>
        <v>17500</v>
      </c>
    </row>
    <row r="57" spans="4:13" ht="13.5" customHeight="1" thickTop="1">
      <c r="D57" s="27">
        <v>500</v>
      </c>
      <c r="E57" s="40" t="s">
        <v>57</v>
      </c>
      <c r="F57" s="4"/>
      <c r="G57" s="42"/>
      <c r="H57" s="45"/>
      <c r="I57" s="89"/>
      <c r="J57" s="89"/>
      <c r="K57" s="89"/>
      <c r="L57" s="157"/>
      <c r="M57" s="89"/>
    </row>
    <row r="58" spans="4:13" ht="13.5" customHeight="1">
      <c r="D58" s="27"/>
      <c r="E58" s="40" t="s">
        <v>258</v>
      </c>
      <c r="F58" s="4"/>
      <c r="G58" s="42"/>
      <c r="H58" s="45"/>
      <c r="I58" s="142"/>
      <c r="J58" s="142"/>
      <c r="K58" s="142"/>
      <c r="L58" s="214"/>
      <c r="M58" s="142"/>
    </row>
    <row r="59" spans="4:13" ht="13.5" customHeight="1">
      <c r="D59" s="27"/>
      <c r="E59" s="21" t="s">
        <v>259</v>
      </c>
      <c r="F59" s="4" t="s">
        <v>261</v>
      </c>
      <c r="G59" s="42">
        <v>202000</v>
      </c>
      <c r="H59" s="42"/>
      <c r="I59" s="182" t="s">
        <v>208</v>
      </c>
      <c r="J59" s="182" t="s">
        <v>208</v>
      </c>
      <c r="K59" s="182" t="s">
        <v>208</v>
      </c>
      <c r="L59" s="214">
        <f aca="true" t="shared" si="11" ref="L59:L64">SUM(I59:K59)</f>
        <v>0</v>
      </c>
      <c r="M59" s="142">
        <f aca="true" t="shared" si="12" ref="M59:M64">SUM(G59-L59)</f>
        <v>202000</v>
      </c>
    </row>
    <row r="60" spans="4:13" ht="13.5" customHeight="1">
      <c r="D60" s="27"/>
      <c r="E60" s="21" t="s">
        <v>259</v>
      </c>
      <c r="F60" s="4" t="s">
        <v>262</v>
      </c>
      <c r="G60" s="42">
        <v>894000</v>
      </c>
      <c r="H60" s="42"/>
      <c r="I60" s="182" t="s">
        <v>208</v>
      </c>
      <c r="J60" s="182" t="s">
        <v>208</v>
      </c>
      <c r="K60" s="182" t="s">
        <v>208</v>
      </c>
      <c r="L60" s="214">
        <f t="shared" si="11"/>
        <v>0</v>
      </c>
      <c r="M60" s="142">
        <f t="shared" si="12"/>
        <v>894000</v>
      </c>
    </row>
    <row r="61" spans="4:13" ht="13.5" customHeight="1">
      <c r="D61" s="27"/>
      <c r="E61" s="21" t="s">
        <v>259</v>
      </c>
      <c r="F61" s="4" t="s">
        <v>263</v>
      </c>
      <c r="G61" s="42">
        <v>1929000</v>
      </c>
      <c r="H61" s="42"/>
      <c r="I61" s="182" t="s">
        <v>208</v>
      </c>
      <c r="J61" s="182" t="s">
        <v>208</v>
      </c>
      <c r="K61" s="182" t="s">
        <v>208</v>
      </c>
      <c r="L61" s="214">
        <f t="shared" si="11"/>
        <v>0</v>
      </c>
      <c r="M61" s="142">
        <f t="shared" si="12"/>
        <v>1929000</v>
      </c>
    </row>
    <row r="62" spans="4:13" ht="13.5" customHeight="1">
      <c r="D62" s="27"/>
      <c r="E62" s="21" t="s">
        <v>260</v>
      </c>
      <c r="F62" s="4" t="s">
        <v>265</v>
      </c>
      <c r="G62" s="42">
        <v>167000</v>
      </c>
      <c r="H62" s="42"/>
      <c r="I62" s="182" t="s">
        <v>208</v>
      </c>
      <c r="J62" s="182" t="s">
        <v>208</v>
      </c>
      <c r="K62" s="182" t="s">
        <v>208</v>
      </c>
      <c r="L62" s="214">
        <f t="shared" si="11"/>
        <v>0</v>
      </c>
      <c r="M62" s="142">
        <f t="shared" si="12"/>
        <v>167000</v>
      </c>
    </row>
    <row r="63" spans="4:13" ht="13.5" customHeight="1">
      <c r="D63" s="215"/>
      <c r="E63" s="99" t="s">
        <v>259</v>
      </c>
      <c r="F63" s="13" t="s">
        <v>264</v>
      </c>
      <c r="G63" s="42">
        <v>800000</v>
      </c>
      <c r="H63" s="42"/>
      <c r="I63" s="182" t="s">
        <v>208</v>
      </c>
      <c r="J63" s="182" t="s">
        <v>208</v>
      </c>
      <c r="K63" s="182" t="s">
        <v>208</v>
      </c>
      <c r="L63" s="214">
        <f t="shared" si="11"/>
        <v>0</v>
      </c>
      <c r="M63" s="142">
        <f t="shared" si="12"/>
        <v>800000</v>
      </c>
    </row>
    <row r="64" spans="4:13" ht="13.5" customHeight="1" thickBot="1">
      <c r="D64" s="18"/>
      <c r="E64" s="18"/>
      <c r="F64" s="31"/>
      <c r="G64" s="41">
        <f>SUM(G57:G63)</f>
        <v>3992000</v>
      </c>
      <c r="H64" s="41">
        <f>SUM(H59:H63)</f>
        <v>0</v>
      </c>
      <c r="I64" s="41">
        <f>SUM(I59:I63)</f>
        <v>0</v>
      </c>
      <c r="J64" s="41">
        <f>SUM(J59:J63)</f>
        <v>0</v>
      </c>
      <c r="K64" s="41">
        <f>SUM(K59:K63)</f>
        <v>0</v>
      </c>
      <c r="L64" s="41">
        <f t="shared" si="11"/>
        <v>0</v>
      </c>
      <c r="M64" s="41">
        <f t="shared" si="12"/>
        <v>3992000</v>
      </c>
    </row>
    <row r="65" spans="4:13" ht="13.5" customHeight="1" thickTop="1">
      <c r="D65" s="19"/>
      <c r="E65" s="19"/>
      <c r="F65" s="19"/>
      <c r="G65" s="46"/>
      <c r="H65" s="46"/>
      <c r="I65" s="46"/>
      <c r="J65" s="46"/>
      <c r="K65" s="46"/>
      <c r="L65" s="46"/>
      <c r="M65" s="46"/>
    </row>
    <row r="66" spans="6:13" ht="13.5" customHeight="1">
      <c r="F66" s="50"/>
      <c r="G66" s="49">
        <f aca="true" t="shared" si="13" ref="G66:M66">SUM(G10+G15+G21+G24+G27+G30+G39+G48+G56+G64)</f>
        <v>5660280</v>
      </c>
      <c r="H66" s="49"/>
      <c r="I66" s="73">
        <f t="shared" si="13"/>
        <v>69181.6</v>
      </c>
      <c r="J66" s="73">
        <f t="shared" si="13"/>
        <v>41300</v>
      </c>
      <c r="K66" s="73">
        <f t="shared" si="13"/>
        <v>65077.2</v>
      </c>
      <c r="L66" s="220">
        <f t="shared" si="13"/>
        <v>267680.4</v>
      </c>
      <c r="M66" s="221">
        <f t="shared" si="13"/>
        <v>5392599.6</v>
      </c>
    </row>
    <row r="67" ht="13.5" customHeight="1"/>
    <row r="68" ht="13.5" customHeight="1"/>
    <row r="69" ht="13.5" customHeight="1"/>
    <row r="70" ht="13.5" customHeight="1"/>
    <row r="71" ht="13.5" customHeight="1"/>
  </sheetData>
  <mergeCells count="11">
    <mergeCell ref="I44:I45"/>
    <mergeCell ref="J44:J45"/>
    <mergeCell ref="K44:K45"/>
    <mergeCell ref="M44:M45"/>
    <mergeCell ref="D1:M1"/>
    <mergeCell ref="D2:M2"/>
    <mergeCell ref="D3:M3"/>
    <mergeCell ref="I4:I5"/>
    <mergeCell ref="J4:J5"/>
    <mergeCell ref="K4:K5"/>
    <mergeCell ref="M4:M5"/>
  </mergeCells>
  <printOptions/>
  <pageMargins left="0.7480314960629921" right="0.3937007874015748" top="0.1968503937007874" bottom="0" header="0.5118110236220472" footer="0.5118110236220472"/>
  <pageSetup horizontalDpi="300" verticalDpi="300"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78"/>
  <sheetViews>
    <sheetView workbookViewId="0" topLeftCell="A31">
      <selection activeCell="B66" sqref="B66"/>
    </sheetView>
  </sheetViews>
  <sheetFormatPr defaultColWidth="9.140625" defaultRowHeight="12.75"/>
  <cols>
    <col min="1" max="1" width="4.28125" style="0" customWidth="1"/>
    <col min="2" max="2" width="22.57421875" style="0" customWidth="1"/>
    <col min="3" max="3" width="21.00390625" style="0" customWidth="1"/>
    <col min="4" max="4" width="10.00390625" style="0" customWidth="1"/>
    <col min="5" max="5" width="10.140625" style="0" bestFit="1" customWidth="1"/>
    <col min="9" max="9" width="12.57421875" style="0" customWidth="1"/>
  </cols>
  <sheetData>
    <row r="3" spans="1:4" ht="12.75">
      <c r="A3" s="51" t="s">
        <v>7</v>
      </c>
      <c r="B3" s="52" t="s">
        <v>0</v>
      </c>
      <c r="C3" s="51" t="s">
        <v>5</v>
      </c>
      <c r="D3" s="51" t="s">
        <v>6</v>
      </c>
    </row>
    <row r="4" spans="1:4" ht="12.75">
      <c r="A4" s="53" t="s">
        <v>8</v>
      </c>
      <c r="B4" s="54" t="s">
        <v>1</v>
      </c>
      <c r="C4" s="54"/>
      <c r="D4" s="55" t="s">
        <v>35</v>
      </c>
    </row>
    <row r="5" spans="1:9" ht="12.75">
      <c r="A5" s="26">
        <v>100</v>
      </c>
      <c r="B5" s="39" t="s">
        <v>11</v>
      </c>
      <c r="C5" s="1"/>
      <c r="D5" s="62"/>
      <c r="F5" s="26"/>
      <c r="G5" s="39"/>
      <c r="H5" s="1"/>
      <c r="I5" s="62"/>
    </row>
    <row r="6" spans="1:9" ht="12.75">
      <c r="A6" s="25" t="s">
        <v>64</v>
      </c>
      <c r="B6" s="4" t="s">
        <v>9</v>
      </c>
      <c r="C6" s="28"/>
      <c r="D6" s="42">
        <v>370000</v>
      </c>
      <c r="F6" s="25"/>
      <c r="G6" s="4"/>
      <c r="H6" s="28"/>
      <c r="I6" s="42"/>
    </row>
    <row r="7" spans="1:9" ht="12.75">
      <c r="A7" s="25"/>
      <c r="B7" s="4" t="s">
        <v>10</v>
      </c>
      <c r="C7" s="28"/>
      <c r="D7" s="42">
        <v>47280</v>
      </c>
      <c r="F7" s="25"/>
      <c r="G7" s="4"/>
      <c r="H7" s="28"/>
      <c r="I7" s="42"/>
    </row>
    <row r="8" spans="1:9" ht="12.75">
      <c r="A8" s="25" t="s">
        <v>63</v>
      </c>
      <c r="B8" s="4" t="s">
        <v>118</v>
      </c>
      <c r="C8" s="4"/>
      <c r="D8" s="42">
        <v>90000</v>
      </c>
      <c r="F8" s="25"/>
      <c r="G8" s="4"/>
      <c r="H8" s="4"/>
      <c r="I8" s="42"/>
    </row>
    <row r="9" spans="1:9" ht="13.5" thickBot="1">
      <c r="A9" s="12"/>
      <c r="B9" s="4"/>
      <c r="C9" s="4"/>
      <c r="D9" s="41">
        <f>SUM(D6:D8)</f>
        <v>507280</v>
      </c>
      <c r="F9" s="25"/>
      <c r="G9" s="4"/>
      <c r="H9" s="4"/>
      <c r="I9" s="42"/>
    </row>
    <row r="10" spans="1:9" ht="14.25" thickBot="1" thickTop="1">
      <c r="A10" s="12" t="s">
        <v>65</v>
      </c>
      <c r="B10" s="9" t="s">
        <v>14</v>
      </c>
      <c r="C10" s="4"/>
      <c r="D10" s="70"/>
      <c r="F10" s="12"/>
      <c r="G10" s="4"/>
      <c r="H10" s="4"/>
      <c r="I10" s="41"/>
    </row>
    <row r="11" spans="1:9" ht="13.5" thickTop="1">
      <c r="A11" s="25" t="s">
        <v>66</v>
      </c>
      <c r="B11" s="4" t="s">
        <v>14</v>
      </c>
      <c r="C11" s="4" t="s">
        <v>119</v>
      </c>
      <c r="D11" s="42">
        <v>71700</v>
      </c>
      <c r="F11" s="12"/>
      <c r="G11" s="9"/>
      <c r="H11" s="4"/>
      <c r="I11" s="70"/>
    </row>
    <row r="12" spans="1:9" ht="12.75">
      <c r="A12" s="25"/>
      <c r="B12" s="4" t="s">
        <v>10</v>
      </c>
      <c r="C12" s="4"/>
      <c r="D12" s="43">
        <v>26800</v>
      </c>
      <c r="F12" s="12"/>
      <c r="G12" s="9"/>
      <c r="H12" s="4"/>
      <c r="I12" s="45"/>
    </row>
    <row r="13" spans="1:9" ht="12.75">
      <c r="A13" s="25" t="s">
        <v>67</v>
      </c>
      <c r="B13" s="4" t="s">
        <v>118</v>
      </c>
      <c r="C13" s="4"/>
      <c r="D13" s="43">
        <v>30000</v>
      </c>
      <c r="F13" s="25"/>
      <c r="G13" s="4"/>
      <c r="H13" s="4"/>
      <c r="I13" s="42"/>
    </row>
    <row r="14" spans="1:9" ht="13.5" thickBot="1">
      <c r="A14" s="12"/>
      <c r="B14" s="4"/>
      <c r="C14" s="4"/>
      <c r="D14" s="41">
        <f>SUM(D11:D13)</f>
        <v>128500</v>
      </c>
      <c r="F14" s="25"/>
      <c r="G14" s="4"/>
      <c r="H14" s="4"/>
      <c r="I14" s="42"/>
    </row>
    <row r="15" spans="1:9" ht="13.5" thickTop="1">
      <c r="A15" s="38" t="s">
        <v>68</v>
      </c>
      <c r="B15" s="40" t="s">
        <v>19</v>
      </c>
      <c r="C15" s="4"/>
      <c r="D15" s="45"/>
      <c r="F15" s="25"/>
      <c r="G15" s="4"/>
      <c r="H15" s="4"/>
      <c r="I15" s="43"/>
    </row>
    <row r="16" spans="1:9" ht="13.5" thickBot="1">
      <c r="A16" s="25" t="s">
        <v>71</v>
      </c>
      <c r="B16" s="4" t="s">
        <v>16</v>
      </c>
      <c r="C16" s="4"/>
      <c r="D16" s="42">
        <v>20000</v>
      </c>
      <c r="F16" s="12"/>
      <c r="G16" s="4"/>
      <c r="H16" s="4"/>
      <c r="I16" s="41"/>
    </row>
    <row r="17" spans="1:9" ht="13.5" thickTop="1">
      <c r="A17" s="25"/>
      <c r="B17" s="21" t="s">
        <v>248</v>
      </c>
      <c r="C17" s="4"/>
      <c r="D17" s="42">
        <v>24000</v>
      </c>
      <c r="F17" s="12"/>
      <c r="G17" s="4"/>
      <c r="H17" s="4"/>
      <c r="I17" s="44"/>
    </row>
    <row r="18" spans="1:9" ht="12.75">
      <c r="A18" s="25"/>
      <c r="B18" s="21" t="s">
        <v>17</v>
      </c>
      <c r="C18" s="4"/>
      <c r="D18" s="42">
        <v>20000</v>
      </c>
      <c r="F18" s="12"/>
      <c r="G18" s="4"/>
      <c r="H18" s="4"/>
      <c r="I18" s="44"/>
    </row>
    <row r="19" spans="1:9" ht="12.75">
      <c r="A19" s="25" t="s">
        <v>74</v>
      </c>
      <c r="B19" s="4" t="s">
        <v>18</v>
      </c>
      <c r="C19" s="4"/>
      <c r="D19" s="42">
        <v>30000</v>
      </c>
      <c r="F19" s="38"/>
      <c r="G19" s="40"/>
      <c r="H19" s="4"/>
      <c r="I19" s="45"/>
    </row>
    <row r="20" spans="1:9" ht="13.5" thickBot="1">
      <c r="A20" s="12"/>
      <c r="B20" s="4"/>
      <c r="C20" s="4"/>
      <c r="D20" s="41">
        <f>SUM(D16:D19)</f>
        <v>94000</v>
      </c>
      <c r="F20" s="25"/>
      <c r="G20" s="4"/>
      <c r="H20" s="4"/>
      <c r="I20" s="42"/>
    </row>
    <row r="21" spans="1:9" ht="13.5" thickTop="1">
      <c r="A21" s="12" t="s">
        <v>76</v>
      </c>
      <c r="B21" s="40" t="s">
        <v>20</v>
      </c>
      <c r="C21" s="4"/>
      <c r="D21" s="42"/>
      <c r="F21" s="96"/>
      <c r="G21" s="21"/>
      <c r="H21" s="21"/>
      <c r="I21" s="43"/>
    </row>
    <row r="22" spans="1:9" ht="12.75">
      <c r="A22" s="25" t="s">
        <v>77</v>
      </c>
      <c r="B22" s="4" t="s">
        <v>21</v>
      </c>
      <c r="C22" s="4" t="s">
        <v>59</v>
      </c>
      <c r="D22" s="42">
        <v>50000</v>
      </c>
      <c r="F22" s="96"/>
      <c r="G22" s="21"/>
      <c r="H22" s="21"/>
      <c r="I22" s="43"/>
    </row>
    <row r="23" spans="1:9" ht="13.5" thickBot="1">
      <c r="A23" s="25"/>
      <c r="B23" s="4"/>
      <c r="C23" s="4"/>
      <c r="D23" s="41">
        <f>SUM(D22)</f>
        <v>50000</v>
      </c>
      <c r="F23" s="25"/>
      <c r="G23" s="4"/>
      <c r="H23" s="4"/>
      <c r="I23" s="42"/>
    </row>
    <row r="24" spans="1:9" ht="14.25" thickBot="1" thickTop="1">
      <c r="A24" s="25"/>
      <c r="B24" s="4"/>
      <c r="C24" s="4"/>
      <c r="D24" s="42"/>
      <c r="F24" s="12"/>
      <c r="G24" s="4"/>
      <c r="H24" s="4"/>
      <c r="I24" s="41"/>
    </row>
    <row r="25" spans="1:9" ht="13.5" thickTop="1">
      <c r="A25" s="25" t="s">
        <v>78</v>
      </c>
      <c r="B25" s="4" t="s">
        <v>22</v>
      </c>
      <c r="C25" s="4" t="s">
        <v>109</v>
      </c>
      <c r="D25" s="42">
        <v>400000</v>
      </c>
      <c r="F25" s="12"/>
      <c r="G25" s="40"/>
      <c r="H25" s="4"/>
      <c r="I25" s="42"/>
    </row>
    <row r="26" spans="1:9" ht="13.5" thickBot="1">
      <c r="A26" s="25"/>
      <c r="B26" s="4"/>
      <c r="C26" s="4"/>
      <c r="D26" s="41">
        <f>SUM(D25)</f>
        <v>400000</v>
      </c>
      <c r="F26" s="25"/>
      <c r="G26" s="4"/>
      <c r="H26" s="4"/>
      <c r="I26" s="42"/>
    </row>
    <row r="27" spans="1:9" ht="14.25" thickBot="1" thickTop="1">
      <c r="A27" s="25"/>
      <c r="B27" s="4"/>
      <c r="C27" s="4"/>
      <c r="D27" s="42"/>
      <c r="F27" s="25"/>
      <c r="G27" s="4"/>
      <c r="H27" s="4"/>
      <c r="I27" s="41"/>
    </row>
    <row r="28" spans="1:9" ht="13.5" thickTop="1">
      <c r="A28" s="25" t="s">
        <v>80</v>
      </c>
      <c r="B28" s="4" t="s">
        <v>28</v>
      </c>
      <c r="C28" s="4" t="s">
        <v>31</v>
      </c>
      <c r="D28" s="42">
        <v>60000</v>
      </c>
      <c r="F28" s="25"/>
      <c r="G28" s="4"/>
      <c r="H28" s="4"/>
      <c r="I28" s="42"/>
    </row>
    <row r="29" spans="1:9" ht="13.5" thickBot="1">
      <c r="A29" s="12"/>
      <c r="B29" s="4" t="s">
        <v>111</v>
      </c>
      <c r="C29" s="4" t="s">
        <v>110</v>
      </c>
      <c r="D29" s="41">
        <f>SUM(D28)</f>
        <v>60000</v>
      </c>
      <c r="F29" s="25"/>
      <c r="G29" s="4"/>
      <c r="H29" s="4"/>
      <c r="I29" s="42"/>
    </row>
    <row r="30" spans="1:9" ht="14.25" thickBot="1" thickTop="1">
      <c r="A30" s="12"/>
      <c r="B30" s="4"/>
      <c r="C30" s="4"/>
      <c r="D30" s="42"/>
      <c r="F30" s="25"/>
      <c r="G30" s="4"/>
      <c r="H30" s="4"/>
      <c r="I30" s="41"/>
    </row>
    <row r="31" spans="1:9" ht="13.5" thickTop="1">
      <c r="A31" s="27">
        <v>270</v>
      </c>
      <c r="B31" s="40" t="s">
        <v>36</v>
      </c>
      <c r="C31" s="4"/>
      <c r="D31" s="42"/>
      <c r="F31" s="25"/>
      <c r="G31" s="4"/>
      <c r="H31" s="4"/>
      <c r="I31" s="42"/>
    </row>
    <row r="32" spans="1:9" ht="12.75">
      <c r="A32" s="28">
        <v>271</v>
      </c>
      <c r="B32" s="4" t="s">
        <v>37</v>
      </c>
      <c r="C32" s="4"/>
      <c r="D32" s="42">
        <v>15000</v>
      </c>
      <c r="F32" s="25"/>
      <c r="G32" s="4"/>
      <c r="H32" s="4"/>
      <c r="I32" s="42"/>
    </row>
    <row r="33" spans="1:9" ht="13.5" thickBot="1">
      <c r="A33" s="28">
        <v>272</v>
      </c>
      <c r="B33" s="4" t="s">
        <v>181</v>
      </c>
      <c r="C33" s="4"/>
      <c r="D33" s="42">
        <v>20000</v>
      </c>
      <c r="F33" s="12"/>
      <c r="G33" s="4"/>
      <c r="H33" s="4"/>
      <c r="I33" s="41"/>
    </row>
    <row r="34" spans="1:9" ht="13.5" thickTop="1">
      <c r="A34" s="28">
        <v>274</v>
      </c>
      <c r="B34" s="7" t="s">
        <v>56</v>
      </c>
      <c r="C34" s="4"/>
      <c r="D34" s="42">
        <v>100000</v>
      </c>
      <c r="F34" s="12"/>
      <c r="G34" s="4"/>
      <c r="H34" s="4"/>
      <c r="I34" s="42"/>
    </row>
    <row r="35" spans="1:9" ht="12.75">
      <c r="A35" s="28">
        <v>276</v>
      </c>
      <c r="B35" s="7" t="s">
        <v>39</v>
      </c>
      <c r="C35" s="4"/>
      <c r="D35" s="42">
        <v>165000</v>
      </c>
      <c r="E35" s="73"/>
      <c r="F35" s="27"/>
      <c r="G35" s="40"/>
      <c r="H35" s="4"/>
      <c r="I35" s="42"/>
    </row>
    <row r="36" spans="1:9" ht="12.75">
      <c r="A36" s="28">
        <v>279</v>
      </c>
      <c r="B36" s="7" t="s">
        <v>41</v>
      </c>
      <c r="C36" s="4"/>
      <c r="D36" s="42">
        <v>15000</v>
      </c>
      <c r="F36" s="28"/>
      <c r="G36" s="4"/>
      <c r="H36" s="4"/>
      <c r="I36" s="42"/>
    </row>
    <row r="37" spans="1:9" ht="12.75">
      <c r="A37" s="28">
        <v>281</v>
      </c>
      <c r="B37" s="7" t="s">
        <v>40</v>
      </c>
      <c r="C37" s="4"/>
      <c r="D37" s="42">
        <v>30000</v>
      </c>
      <c r="F37" s="28"/>
      <c r="G37" s="4"/>
      <c r="H37" s="4"/>
      <c r="I37" s="42"/>
    </row>
    <row r="38" spans="1:9" ht="13.5" thickBot="1">
      <c r="A38" s="28"/>
      <c r="B38" s="4"/>
      <c r="C38" s="4"/>
      <c r="D38" s="41">
        <f>SUM(D32:D37)</f>
        <v>345000</v>
      </c>
      <c r="F38" s="28"/>
      <c r="G38" s="7"/>
      <c r="H38" s="4"/>
      <c r="I38" s="42"/>
    </row>
    <row r="39" spans="1:9" ht="13.5" thickTop="1">
      <c r="A39" s="28"/>
      <c r="B39" s="9" t="s">
        <v>44</v>
      </c>
      <c r="C39" s="4"/>
      <c r="D39" s="44"/>
      <c r="F39" s="28"/>
      <c r="G39" s="7"/>
      <c r="H39" s="4"/>
      <c r="I39" s="42"/>
    </row>
    <row r="40" spans="1:9" ht="12.75">
      <c r="A40" s="28"/>
      <c r="B40" s="4" t="s">
        <v>266</v>
      </c>
      <c r="C40" s="4"/>
      <c r="D40" s="43">
        <v>10000</v>
      </c>
      <c r="F40" s="28"/>
      <c r="G40" s="7"/>
      <c r="H40" s="4"/>
      <c r="I40" s="42"/>
    </row>
    <row r="41" spans="1:9" ht="13.5" thickBot="1">
      <c r="A41" s="28"/>
      <c r="B41" s="4"/>
      <c r="C41" s="4"/>
      <c r="D41" s="41">
        <f>SUM(D40)</f>
        <v>10000</v>
      </c>
      <c r="F41" s="28"/>
      <c r="G41" s="7"/>
      <c r="H41" s="4"/>
      <c r="I41" s="42"/>
    </row>
    <row r="42" spans="1:9" ht="13.5" thickTop="1">
      <c r="A42" s="28"/>
      <c r="B42" s="4"/>
      <c r="C42" s="4"/>
      <c r="D42" s="44"/>
      <c r="F42" s="28"/>
      <c r="G42" s="7"/>
      <c r="H42" s="4"/>
      <c r="I42" s="42"/>
    </row>
    <row r="43" spans="1:9" ht="12.75">
      <c r="A43" s="27">
        <v>450</v>
      </c>
      <c r="B43" s="40" t="s">
        <v>60</v>
      </c>
      <c r="C43" s="4"/>
      <c r="D43" s="42"/>
      <c r="F43" s="28"/>
      <c r="G43" s="7"/>
      <c r="H43" s="4"/>
      <c r="I43" s="42"/>
    </row>
    <row r="44" spans="1:9" ht="12.75">
      <c r="A44" s="27"/>
      <c r="B44" s="40" t="s">
        <v>51</v>
      </c>
      <c r="C44" s="4"/>
      <c r="D44" s="42"/>
      <c r="F44" s="28"/>
      <c r="G44" s="7"/>
      <c r="H44" s="4"/>
      <c r="I44" s="42"/>
    </row>
    <row r="45" spans="1:9" ht="12.75">
      <c r="A45" s="27"/>
      <c r="B45" s="21" t="s">
        <v>267</v>
      </c>
      <c r="C45" s="4"/>
      <c r="D45" s="42">
        <v>4500</v>
      </c>
      <c r="F45" s="28"/>
      <c r="G45" s="7"/>
      <c r="H45" s="4"/>
      <c r="I45" s="42"/>
    </row>
    <row r="46" spans="1:9" ht="12.75">
      <c r="A46" s="27"/>
      <c r="B46" s="21" t="s">
        <v>254</v>
      </c>
      <c r="C46" s="4"/>
      <c r="D46" s="42">
        <v>28000</v>
      </c>
      <c r="F46" s="28"/>
      <c r="G46" s="7"/>
      <c r="H46" s="4"/>
      <c r="I46" s="42"/>
    </row>
    <row r="47" spans="1:9" ht="12.75">
      <c r="A47" s="27"/>
      <c r="B47" s="21" t="s">
        <v>268</v>
      </c>
      <c r="C47" s="4"/>
      <c r="D47" s="42">
        <v>3000</v>
      </c>
      <c r="F47" s="28"/>
      <c r="G47" s="7"/>
      <c r="H47" s="4"/>
      <c r="I47" s="42"/>
    </row>
    <row r="48" spans="1:9" ht="12.75">
      <c r="A48" s="27"/>
      <c r="B48" s="21" t="s">
        <v>256</v>
      </c>
      <c r="C48" s="4"/>
      <c r="D48" s="42">
        <v>25000</v>
      </c>
      <c r="F48" s="28"/>
      <c r="G48" s="7"/>
      <c r="H48" s="4"/>
      <c r="I48" s="42"/>
    </row>
    <row r="49" spans="1:9" ht="12.75">
      <c r="A49" s="27"/>
      <c r="B49" s="21" t="s">
        <v>257</v>
      </c>
      <c r="C49" s="4"/>
      <c r="D49" s="42">
        <v>13000</v>
      </c>
      <c r="F49" s="28"/>
      <c r="G49" s="7"/>
      <c r="H49" s="4"/>
      <c r="I49" s="42"/>
    </row>
    <row r="50" spans="1:9" ht="13.5" thickBot="1">
      <c r="A50" s="27"/>
      <c r="B50" s="4"/>
      <c r="C50" s="4"/>
      <c r="D50" s="41">
        <f>SUM(D45:D49)</f>
        <v>73500</v>
      </c>
      <c r="F50" s="28"/>
      <c r="G50" s="7"/>
      <c r="H50" s="4"/>
      <c r="I50" s="42"/>
    </row>
    <row r="51" spans="1:9" ht="14.25" thickBot="1" thickTop="1">
      <c r="A51" s="27">
        <v>500</v>
      </c>
      <c r="B51" s="40" t="s">
        <v>57</v>
      </c>
      <c r="C51" s="4"/>
      <c r="D51" s="42"/>
      <c r="F51" s="28"/>
      <c r="G51" s="4"/>
      <c r="H51" s="4"/>
      <c r="I51" s="41"/>
    </row>
    <row r="52" spans="1:9" ht="13.5" thickTop="1">
      <c r="A52" s="28"/>
      <c r="B52" s="40" t="s">
        <v>258</v>
      </c>
      <c r="C52" s="4"/>
      <c r="D52" s="42"/>
      <c r="F52" s="97"/>
      <c r="G52" s="8"/>
      <c r="H52" s="21"/>
      <c r="I52" s="42"/>
    </row>
    <row r="53" spans="1:9" ht="12.75">
      <c r="A53" s="28"/>
      <c r="B53" s="21" t="s">
        <v>259</v>
      </c>
      <c r="C53" s="4" t="s">
        <v>261</v>
      </c>
      <c r="D53" s="42">
        <v>202000</v>
      </c>
      <c r="F53" s="98"/>
      <c r="G53" s="211"/>
      <c r="H53" s="99"/>
      <c r="I53" s="43"/>
    </row>
    <row r="54" spans="1:9" ht="12.75">
      <c r="A54" s="28"/>
      <c r="B54" s="21" t="s">
        <v>259</v>
      </c>
      <c r="C54" s="4" t="s">
        <v>262</v>
      </c>
      <c r="D54" s="42">
        <v>894000</v>
      </c>
      <c r="F54" s="98"/>
      <c r="G54" s="211"/>
      <c r="H54" s="99"/>
      <c r="I54" s="43"/>
    </row>
    <row r="55" spans="1:9" ht="12.75">
      <c r="A55" s="28"/>
      <c r="B55" s="21" t="s">
        <v>259</v>
      </c>
      <c r="C55" s="4" t="s">
        <v>263</v>
      </c>
      <c r="D55" s="42">
        <v>1929000</v>
      </c>
      <c r="F55" s="98"/>
      <c r="G55" s="211"/>
      <c r="H55" s="99"/>
      <c r="I55" s="43"/>
    </row>
    <row r="56" spans="1:9" ht="12.75">
      <c r="A56" s="28"/>
      <c r="B56" s="21" t="s">
        <v>260</v>
      </c>
      <c r="C56" s="4" t="s">
        <v>265</v>
      </c>
      <c r="D56" s="42">
        <v>167000</v>
      </c>
      <c r="F56" s="98"/>
      <c r="G56" s="211"/>
      <c r="H56" s="99"/>
      <c r="I56" s="43"/>
    </row>
    <row r="57" spans="1:9" ht="13.5" thickBot="1">
      <c r="A57" s="28"/>
      <c r="B57" s="21" t="s">
        <v>259</v>
      </c>
      <c r="C57" s="4" t="s">
        <v>264</v>
      </c>
      <c r="D57" s="42">
        <v>800000</v>
      </c>
      <c r="F57" s="98"/>
      <c r="G57" s="211"/>
      <c r="H57" s="99"/>
      <c r="I57" s="41"/>
    </row>
    <row r="58" spans="1:9" ht="13.5" thickTop="1">
      <c r="A58" s="28"/>
      <c r="B58" s="4"/>
      <c r="C58" s="4"/>
      <c r="D58" s="42"/>
      <c r="F58" s="27"/>
      <c r="G58" s="40"/>
      <c r="H58" s="4"/>
      <c r="I58" s="42"/>
    </row>
    <row r="59" spans="1:9" ht="13.5" thickBot="1">
      <c r="A59" s="18"/>
      <c r="B59" s="18"/>
      <c r="C59" s="18"/>
      <c r="D59" s="41">
        <f>SUM(D52:D58)</f>
        <v>3992000</v>
      </c>
      <c r="F59" s="27"/>
      <c r="G59" s="21"/>
      <c r="H59" s="4"/>
      <c r="I59" s="42"/>
    </row>
    <row r="60" spans="1:9" ht="13.5" thickTop="1">
      <c r="A60" s="19"/>
      <c r="B60" s="19"/>
      <c r="C60" s="19"/>
      <c r="D60" s="46"/>
      <c r="F60" s="27"/>
      <c r="G60" s="21"/>
      <c r="H60" s="4"/>
      <c r="I60" s="42"/>
    </row>
    <row r="61" spans="3:9" ht="12.75">
      <c r="C61" s="50" t="s">
        <v>108</v>
      </c>
      <c r="D61" s="49">
        <f>SUM(D9+D14+D20+D23+D26+D29+D38+D41+D50+D59)</f>
        <v>5660280</v>
      </c>
      <c r="F61" s="28"/>
      <c r="G61" s="4"/>
      <c r="H61" s="4"/>
      <c r="I61" s="42"/>
    </row>
    <row r="62" spans="6:9" ht="12.75">
      <c r="F62" s="27"/>
      <c r="G62" s="4"/>
      <c r="H62" s="4"/>
      <c r="I62" s="44"/>
    </row>
    <row r="63" spans="6:9" ht="13.5" thickBot="1">
      <c r="F63" s="27"/>
      <c r="G63" s="4"/>
      <c r="H63" s="4"/>
      <c r="I63" s="41"/>
    </row>
    <row r="64" spans="6:9" ht="13.5" thickTop="1">
      <c r="F64" s="27">
        <v>500</v>
      </c>
      <c r="G64" s="40" t="s">
        <v>57</v>
      </c>
      <c r="H64" s="4"/>
      <c r="I64" s="42"/>
    </row>
    <row r="65" spans="6:9" ht="12.75">
      <c r="F65" s="27"/>
      <c r="G65" s="40" t="s">
        <v>258</v>
      </c>
      <c r="H65" s="4"/>
      <c r="I65" s="42"/>
    </row>
    <row r="66" spans="6:9" ht="12.75">
      <c r="F66" s="27"/>
      <c r="G66" s="21" t="s">
        <v>259</v>
      </c>
      <c r="H66" s="4" t="s">
        <v>261</v>
      </c>
      <c r="I66" s="42">
        <v>202000</v>
      </c>
    </row>
    <row r="67" spans="6:9" ht="12.75">
      <c r="F67" s="27"/>
      <c r="G67" s="21"/>
      <c r="H67" s="4"/>
      <c r="I67" s="42"/>
    </row>
    <row r="68" spans="6:9" ht="12.75">
      <c r="F68" s="27"/>
      <c r="G68" s="21" t="s">
        <v>259</v>
      </c>
      <c r="H68" s="4" t="s">
        <v>262</v>
      </c>
      <c r="I68" s="42">
        <v>894000</v>
      </c>
    </row>
    <row r="69" spans="6:9" ht="12.75">
      <c r="F69" s="27"/>
      <c r="G69" s="21"/>
      <c r="H69" s="4"/>
      <c r="I69" s="42"/>
    </row>
    <row r="70" spans="6:9" ht="12.75">
      <c r="F70" s="27"/>
      <c r="G70" s="21" t="s">
        <v>259</v>
      </c>
      <c r="H70" s="4" t="s">
        <v>263</v>
      </c>
      <c r="I70" s="42">
        <v>1929000</v>
      </c>
    </row>
    <row r="71" spans="6:9" ht="12.75">
      <c r="F71" s="27"/>
      <c r="G71" s="21"/>
      <c r="H71" s="4"/>
      <c r="I71" s="42"/>
    </row>
    <row r="72" spans="6:9" ht="12.75">
      <c r="F72" s="27"/>
      <c r="G72" s="21" t="s">
        <v>260</v>
      </c>
      <c r="H72" s="4" t="s">
        <v>265</v>
      </c>
      <c r="I72" s="42">
        <v>167000</v>
      </c>
    </row>
    <row r="73" spans="6:9" ht="12.75">
      <c r="F73" s="27"/>
      <c r="G73" s="21"/>
      <c r="H73" s="4"/>
      <c r="I73" s="42"/>
    </row>
    <row r="74" spans="6:9" ht="12.75">
      <c r="F74" s="27"/>
      <c r="G74" s="21" t="s">
        <v>259</v>
      </c>
      <c r="H74" s="4" t="s">
        <v>264</v>
      </c>
      <c r="I74" s="42">
        <v>800000</v>
      </c>
    </row>
    <row r="75" spans="6:9" ht="12.75">
      <c r="F75" s="215"/>
      <c r="G75" s="216"/>
      <c r="H75" s="13"/>
      <c r="I75" s="42"/>
    </row>
    <row r="76" spans="6:9" ht="13.5" thickBot="1">
      <c r="F76" s="217"/>
      <c r="G76" s="219"/>
      <c r="H76" s="218"/>
      <c r="I76" s="41">
        <f>SUM(I64:I75)</f>
        <v>3992000</v>
      </c>
    </row>
    <row r="77" spans="6:9" ht="13.5" thickTop="1">
      <c r="F77" s="19"/>
      <c r="G77" s="19"/>
      <c r="H77" s="19"/>
      <c r="I77" s="46"/>
    </row>
    <row r="78" spans="8:9" ht="12.75">
      <c r="H78" s="50"/>
      <c r="I78" s="49">
        <f>SUM(I10+I16+I24+I27+I30+I33+I51+I57+I63+I76)</f>
        <v>3992000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1">
      <selection activeCell="D15" sqref="D15"/>
    </sheetView>
  </sheetViews>
  <sheetFormatPr defaultColWidth="9.140625" defaultRowHeight="12.75"/>
  <cols>
    <col min="1" max="1" width="17.140625" style="172" customWidth="1"/>
    <col min="2" max="2" width="16.57421875" style="172" customWidth="1"/>
    <col min="3" max="3" width="13.7109375" style="172" customWidth="1"/>
    <col min="4" max="4" width="14.140625" style="172" customWidth="1"/>
    <col min="5" max="5" width="14.57421875" style="172" customWidth="1"/>
    <col min="6" max="6" width="16.421875" style="172" customWidth="1"/>
    <col min="7" max="7" width="16.140625" style="172" customWidth="1"/>
    <col min="8" max="8" width="9.140625" style="172" customWidth="1"/>
    <col min="9" max="9" width="21.00390625" style="172" customWidth="1"/>
    <col min="10" max="10" width="14.8515625" style="172" customWidth="1"/>
    <col min="11" max="11" width="13.00390625" style="172" customWidth="1"/>
    <col min="12" max="12" width="9.140625" style="172" customWidth="1"/>
    <col min="13" max="13" width="12.140625" style="172" customWidth="1"/>
    <col min="14" max="16384" width="9.140625" style="172" customWidth="1"/>
  </cols>
  <sheetData>
    <row r="1" spans="1:7" ht="12.75">
      <c r="A1" s="168"/>
      <c r="B1" s="170" t="s">
        <v>6</v>
      </c>
      <c r="C1" s="258" t="s">
        <v>302</v>
      </c>
      <c r="D1" s="258" t="s">
        <v>303</v>
      </c>
      <c r="E1" s="258" t="s">
        <v>304</v>
      </c>
      <c r="F1" s="171" t="s">
        <v>105</v>
      </c>
      <c r="G1" s="258" t="s">
        <v>107</v>
      </c>
    </row>
    <row r="2" spans="2:13" ht="12.75">
      <c r="B2" s="173" t="s">
        <v>35</v>
      </c>
      <c r="C2" s="259"/>
      <c r="D2" s="259"/>
      <c r="E2" s="259"/>
      <c r="F2" s="174" t="s">
        <v>106</v>
      </c>
      <c r="G2" s="259"/>
      <c r="I2" s="81">
        <v>283200</v>
      </c>
      <c r="J2" s="81"/>
      <c r="K2" s="42"/>
      <c r="L2" s="42"/>
      <c r="M2" s="42"/>
    </row>
    <row r="3" spans="9:13" ht="12.75">
      <c r="I3" s="81">
        <v>694000</v>
      </c>
      <c r="J3" s="83"/>
      <c r="K3" s="43"/>
      <c r="L3" s="43"/>
      <c r="M3" s="42"/>
    </row>
    <row r="4" spans="1:13" ht="16.5" customHeight="1">
      <c r="A4" s="172" t="s">
        <v>11</v>
      </c>
      <c r="B4" s="241">
        <v>2776720</v>
      </c>
      <c r="C4" s="175">
        <f>SUM(ปลัด!F15+คลัง!I10+ช่าง!I10)</f>
        <v>136457</v>
      </c>
      <c r="D4" s="175">
        <v>136457</v>
      </c>
      <c r="E4" s="175">
        <f>SUM(ปลัด!H15+คลัง!K10+ช่าง!K10)</f>
        <v>144682</v>
      </c>
      <c r="F4" s="175">
        <f>SUM(ปลัด!I15+คลัง!L10+ช่าง!L10)</f>
        <v>903880</v>
      </c>
      <c r="G4" s="175">
        <f aca="true" t="shared" si="0" ref="G4:G15">SUM(B4-F4)</f>
        <v>1872840</v>
      </c>
      <c r="I4" s="81">
        <v>112560</v>
      </c>
      <c r="J4" s="83"/>
      <c r="K4" s="48"/>
      <c r="L4" s="43"/>
      <c r="M4" s="42"/>
    </row>
    <row r="5" spans="1:13" ht="16.5" customHeight="1" thickBot="1">
      <c r="A5" s="172" t="s">
        <v>53</v>
      </c>
      <c r="B5" s="241">
        <v>425200</v>
      </c>
      <c r="C5" s="175">
        <f>SUM(ปลัด!F19+คลัง!I15)</f>
        <v>29643</v>
      </c>
      <c r="D5" s="175">
        <v>29643</v>
      </c>
      <c r="E5" s="175">
        <f>SUM(ปลัด!H19+คลัง!K15)</f>
        <v>31643</v>
      </c>
      <c r="F5" s="175">
        <f>SUM(ปลัด!I19+คลัง!L15)</f>
        <v>189858</v>
      </c>
      <c r="G5" s="175">
        <f t="shared" si="0"/>
        <v>235342</v>
      </c>
      <c r="I5" s="81">
        <v>42000</v>
      </c>
      <c r="J5" s="61"/>
      <c r="K5" s="41"/>
      <c r="L5" s="41"/>
      <c r="M5" s="41"/>
    </row>
    <row r="6" spans="1:13" ht="16.5" customHeight="1" thickTop="1">
      <c r="A6" s="172" t="s">
        <v>14</v>
      </c>
      <c r="B6" s="241">
        <v>534980</v>
      </c>
      <c r="C6" s="175">
        <f>SUM(ปลัด!F29+ช่าง!I15)</f>
        <v>22980</v>
      </c>
      <c r="D6" s="175">
        <v>39380</v>
      </c>
      <c r="E6" s="175">
        <f>SUM(ปลัด!H29+ช่าง!K15)</f>
        <v>25980</v>
      </c>
      <c r="F6" s="175">
        <f>SUM(ปลัด!I29+ช่าง!L15)</f>
        <v>223520</v>
      </c>
      <c r="G6" s="175">
        <f t="shared" si="0"/>
        <v>311460</v>
      </c>
      <c r="I6" s="83">
        <v>68400</v>
      </c>
      <c r="J6" s="42">
        <v>593000</v>
      </c>
      <c r="K6" s="42">
        <v>370000</v>
      </c>
      <c r="L6" s="45"/>
      <c r="M6" s="70"/>
    </row>
    <row r="7" spans="1:13" ht="16.5" customHeight="1">
      <c r="A7" s="172" t="s">
        <v>19</v>
      </c>
      <c r="B7" s="241">
        <v>1430400</v>
      </c>
      <c r="C7" s="175">
        <f>SUM(ปลัด!F38+คลัง!I22+ช่าง!I21)</f>
        <v>85592</v>
      </c>
      <c r="D7" s="175">
        <v>85592</v>
      </c>
      <c r="E7" s="175">
        <f>SUM(ปลัด!H38+คลัง!K22+ช่าง!K21)</f>
        <v>91729</v>
      </c>
      <c r="F7" s="175">
        <f>SUM(ปลัด!I38+คลัง!L22+ช่าง!L21)</f>
        <v>604930</v>
      </c>
      <c r="G7" s="175">
        <f t="shared" si="0"/>
        <v>825470</v>
      </c>
      <c r="I7" s="83">
        <v>180000</v>
      </c>
      <c r="J7" s="43">
        <v>108000</v>
      </c>
      <c r="K7" s="42">
        <v>47280</v>
      </c>
      <c r="L7" s="42"/>
      <c r="M7" s="42"/>
    </row>
    <row r="8" spans="1:13" ht="16.5" customHeight="1">
      <c r="A8" s="172" t="s">
        <v>20</v>
      </c>
      <c r="B8" s="241">
        <v>4215560</v>
      </c>
      <c r="C8" s="175">
        <f>SUM(ปลัด!F43+ปลัด!F46+ปลัด!F64+ปลัด!F69+คลัง!I25+คลัง!I28+คลัง!I34+คลัง!I39+ช่าง!I24+ช่าง!I27+ช่าง!I30)</f>
        <v>247735</v>
      </c>
      <c r="D8" s="175">
        <v>160305</v>
      </c>
      <c r="E8" s="175">
        <f>SUM(ปลัด!H43+ปลัด!H46+ปลัด!H64+ปลัด!H69+คลัง!K25+คลัง!K28+คลัง!K34+คลัง!K39+ช่าง!K24+ช่าง!K27+ช่าง!K30)</f>
        <v>109818</v>
      </c>
      <c r="F8" s="175">
        <f>SUM(ปลัด!I43+ปลัด!I46+ปลัด!I64+ปลัด!I69+คลัง!L25+คลัง!L28+คลัง!L34+คลัง!L39+ช่าง!L24+ช่าง!L27+ช่าง!L30)</f>
        <v>599183.58</v>
      </c>
      <c r="G8" s="175">
        <f t="shared" si="0"/>
        <v>3616376.42</v>
      </c>
      <c r="I8" s="83">
        <v>8280</v>
      </c>
      <c r="J8" s="48">
        <v>180000</v>
      </c>
      <c r="K8" s="42">
        <v>90000</v>
      </c>
      <c r="L8" s="43"/>
      <c r="M8" s="42"/>
    </row>
    <row r="9" spans="1:13" ht="16.5" customHeight="1" thickBot="1">
      <c r="A9" s="172" t="s">
        <v>36</v>
      </c>
      <c r="B9" s="241">
        <v>3132620</v>
      </c>
      <c r="C9" s="175">
        <f>SUM(ปลัด!F89+คลัง!I49+ช่าง!I39)</f>
        <v>68501.6</v>
      </c>
      <c r="D9" s="175">
        <v>68501.6</v>
      </c>
      <c r="E9" s="175">
        <f>SUM(ปลัด!H89+คลัง!K49+ช่าง!K39)</f>
        <v>9898</v>
      </c>
      <c r="F9" s="175">
        <f>SUM(ปลัด!I89+คลัง!L49+ช่าง!L39)</f>
        <v>124587.65</v>
      </c>
      <c r="G9" s="175">
        <f t="shared" si="0"/>
        <v>3008032.35</v>
      </c>
      <c r="I9" s="80">
        <f>SUM(I2:I8)</f>
        <v>1388440</v>
      </c>
      <c r="J9" s="41">
        <f>SUM(J6:J8)</f>
        <v>881000</v>
      </c>
      <c r="K9" s="41">
        <f>SUM(K6:K8)</f>
        <v>507280</v>
      </c>
      <c r="L9" s="43"/>
      <c r="M9" s="43">
        <f>SUM(I9:L9)</f>
        <v>2776720</v>
      </c>
    </row>
    <row r="10" spans="1:13" ht="16.5" customHeight="1" thickBot="1" thickTop="1">
      <c r="A10" s="172" t="s">
        <v>44</v>
      </c>
      <c r="B10" s="241">
        <v>345000</v>
      </c>
      <c r="C10" s="175">
        <f>SUM(ปลัด!F95+คลัง!I60)</f>
        <v>5424.9</v>
      </c>
      <c r="D10" s="175">
        <v>5424.9</v>
      </c>
      <c r="E10" s="175">
        <f>SUM(ปลัด!H95+คลัง!K60)</f>
        <v>12393.7</v>
      </c>
      <c r="F10" s="175">
        <f>SUM(ปลัด!I95+คลัง!L60)</f>
        <v>65508.92</v>
      </c>
      <c r="G10" s="175">
        <f t="shared" si="0"/>
        <v>279491.08</v>
      </c>
      <c r="I10" s="81"/>
      <c r="J10" s="42">
        <v>118000</v>
      </c>
      <c r="K10" s="41"/>
      <c r="L10" s="41"/>
      <c r="M10" s="41"/>
    </row>
    <row r="11" spans="1:13" ht="16.5" customHeight="1" thickTop="1">
      <c r="A11" s="172" t="s">
        <v>48</v>
      </c>
      <c r="B11" s="241">
        <v>3367400</v>
      </c>
      <c r="C11" s="175">
        <f>SUM(ปลัด!F107)</f>
        <v>5000</v>
      </c>
      <c r="D11" s="175"/>
      <c r="E11" s="175">
        <f>SUM(ปลัด!H107)</f>
        <v>70000</v>
      </c>
      <c r="F11" s="175">
        <f>SUM(ปลัด!I107)</f>
        <v>1529700</v>
      </c>
      <c r="G11" s="175">
        <f t="shared" si="0"/>
        <v>1837700</v>
      </c>
      <c r="I11" s="81">
        <v>229200</v>
      </c>
      <c r="J11" s="43">
        <v>18000</v>
      </c>
      <c r="K11" s="42"/>
      <c r="L11" s="45"/>
      <c r="M11" s="45"/>
    </row>
    <row r="12" spans="1:13" ht="16.5" customHeight="1">
      <c r="A12" s="172" t="s">
        <v>60</v>
      </c>
      <c r="B12" s="241">
        <v>333270</v>
      </c>
      <c r="C12" s="175">
        <f>SUM(ปลัด!F123+ช่าง!I56)</f>
        <v>31000</v>
      </c>
      <c r="D12" s="175">
        <v>31000</v>
      </c>
      <c r="E12" s="175">
        <f>SUM(ปลัด!H123+ช่าง!K56)</f>
        <v>25000</v>
      </c>
      <c r="F12" s="175">
        <f>SUM(ปลัด!I123+ช่าง!L56)</f>
        <v>56000</v>
      </c>
      <c r="G12" s="175">
        <f t="shared" si="0"/>
        <v>277270</v>
      </c>
      <c r="I12" s="83">
        <v>30000</v>
      </c>
      <c r="J12" s="48">
        <v>30000</v>
      </c>
      <c r="K12" s="42"/>
      <c r="L12" s="42"/>
      <c r="M12" s="42"/>
    </row>
    <row r="13" spans="1:13" ht="18" customHeight="1" thickBot="1">
      <c r="A13" s="172" t="s">
        <v>170</v>
      </c>
      <c r="B13" s="243">
        <v>3992000</v>
      </c>
      <c r="C13" s="175">
        <f>SUM(ปลัด!F124+ช่าง!I57)</f>
        <v>0</v>
      </c>
      <c r="D13" s="175">
        <f>SUM(ปลัด!G124+ช่าง!J57)</f>
        <v>0</v>
      </c>
      <c r="E13" s="175">
        <f>SUM(ปลัด!H124+ช่าง!K57)</f>
        <v>0</v>
      </c>
      <c r="F13" s="175"/>
      <c r="G13" s="175">
        <f t="shared" si="0"/>
        <v>3992000</v>
      </c>
      <c r="I13" s="80">
        <f>SUM(I11:I12)</f>
        <v>259200</v>
      </c>
      <c r="J13" s="41">
        <f>SUM(J10:J12)</f>
        <v>166000</v>
      </c>
      <c r="K13" s="42"/>
      <c r="L13" s="43"/>
      <c r="M13" s="43">
        <f>SUM(I13:L13)</f>
        <v>425200</v>
      </c>
    </row>
    <row r="14" spans="1:13" ht="16.5" customHeight="1" thickTop="1">
      <c r="A14" s="172" t="s">
        <v>173</v>
      </c>
      <c r="B14" s="241">
        <v>786160</v>
      </c>
      <c r="C14" s="175"/>
      <c r="D14" s="175">
        <v>186000</v>
      </c>
      <c r="E14" s="175">
        <f>SUM(ปลัด!H129)</f>
        <v>0</v>
      </c>
      <c r="F14" s="175"/>
      <c r="G14" s="175">
        <f t="shared" si="0"/>
        <v>786160</v>
      </c>
      <c r="I14" s="81"/>
      <c r="J14" s="83"/>
      <c r="K14" s="43"/>
      <c r="L14" s="43"/>
      <c r="M14" s="43"/>
    </row>
    <row r="15" spans="1:13" ht="16.5" customHeight="1">
      <c r="A15" s="172" t="s">
        <v>112</v>
      </c>
      <c r="B15" s="242">
        <f>SUM(ปลัด!D143)</f>
        <v>622590</v>
      </c>
      <c r="C15" s="175">
        <f>SUM(ปลัด!F143)</f>
        <v>2362</v>
      </c>
      <c r="D15" s="175">
        <v>2362</v>
      </c>
      <c r="E15" s="175">
        <f>SUM(ปลัด!H143)</f>
        <v>398983.5</v>
      </c>
      <c r="F15" s="175">
        <f>SUM(ปลัด!I143)</f>
        <v>98946</v>
      </c>
      <c r="G15" s="175">
        <f t="shared" si="0"/>
        <v>523644</v>
      </c>
      <c r="I15" s="81">
        <v>74600</v>
      </c>
      <c r="J15" s="83"/>
      <c r="K15" s="43"/>
      <c r="L15" s="43"/>
      <c r="M15" s="42"/>
    </row>
    <row r="16" spans="1:13" ht="21.75" customHeight="1" thickBot="1">
      <c r="A16" s="145" t="s">
        <v>105</v>
      </c>
      <c r="B16" s="176">
        <f aca="true" t="shared" si="1" ref="B16:G16">SUM(B4:B15)</f>
        <v>21961900</v>
      </c>
      <c r="C16" s="176">
        <f t="shared" si="1"/>
        <v>634695.5</v>
      </c>
      <c r="D16" s="176">
        <f t="shared" si="1"/>
        <v>744665.5</v>
      </c>
      <c r="E16" s="176">
        <f t="shared" si="1"/>
        <v>920127.2</v>
      </c>
      <c r="F16" s="176">
        <f t="shared" si="1"/>
        <v>4396114.15</v>
      </c>
      <c r="G16" s="176">
        <f t="shared" si="1"/>
        <v>17565785.85</v>
      </c>
      <c r="I16" s="81">
        <v>122000</v>
      </c>
      <c r="J16" s="42"/>
      <c r="K16" s="48"/>
      <c r="L16" s="44"/>
      <c r="M16" s="41"/>
    </row>
    <row r="17" spans="2:13" ht="25.5" customHeight="1" thickBot="1" thickTop="1">
      <c r="B17" s="73"/>
      <c r="I17" s="83">
        <v>23880</v>
      </c>
      <c r="J17" s="42"/>
      <c r="K17" s="41"/>
      <c r="L17" s="44"/>
      <c r="M17" s="42"/>
    </row>
    <row r="18" spans="2:13" ht="27" customHeight="1" thickTop="1">
      <c r="B18" s="175"/>
      <c r="D18" s="175">
        <f>+D8-37855</f>
        <v>122450</v>
      </c>
      <c r="I18" s="83">
        <v>36000</v>
      </c>
      <c r="J18" s="43"/>
      <c r="K18" s="42">
        <v>71700</v>
      </c>
      <c r="L18" s="42"/>
      <c r="M18" s="42"/>
    </row>
    <row r="19" spans="9:13" ht="13.5" thickBot="1">
      <c r="I19" s="83">
        <v>90000</v>
      </c>
      <c r="J19" s="43"/>
      <c r="K19" s="42">
        <v>26800</v>
      </c>
      <c r="L19" s="44"/>
      <c r="M19" s="41"/>
    </row>
    <row r="20" spans="9:13" ht="13.5" thickTop="1">
      <c r="I20" s="83">
        <v>60000</v>
      </c>
      <c r="J20" s="48"/>
      <c r="K20" s="43">
        <v>30000</v>
      </c>
      <c r="L20" s="44"/>
      <c r="M20" s="42"/>
    </row>
    <row r="21" spans="9:13" ht="13.5" thickBot="1">
      <c r="I21" s="80">
        <f>SUM(I15:I20)</f>
        <v>406480</v>
      </c>
      <c r="J21" s="41"/>
      <c r="K21" s="41">
        <f>SUM(K18:K20)</f>
        <v>128500</v>
      </c>
      <c r="L21" s="45"/>
      <c r="M21" s="42">
        <f>SUM(I21:K21)</f>
        <v>534980</v>
      </c>
    </row>
    <row r="22" spans="9:13" ht="14.25" thickBot="1" thickTop="1">
      <c r="I22" s="81"/>
      <c r="J22" s="83"/>
      <c r="K22" s="43"/>
      <c r="L22" s="44"/>
      <c r="M22" s="41"/>
    </row>
    <row r="23" spans="9:13" ht="14.25" thickBot="1" thickTop="1">
      <c r="I23" s="81">
        <v>946200</v>
      </c>
      <c r="J23" s="61"/>
      <c r="K23" s="41"/>
      <c r="L23" s="44"/>
      <c r="M23" s="42"/>
    </row>
    <row r="24" spans="9:13" ht="13.5" thickTop="1">
      <c r="I24" s="81">
        <v>42000</v>
      </c>
      <c r="J24" s="82"/>
      <c r="K24" s="45"/>
      <c r="L24" s="45"/>
      <c r="M24" s="42"/>
    </row>
    <row r="25" spans="9:13" ht="13.5" thickBot="1">
      <c r="I25" s="81">
        <v>20000</v>
      </c>
      <c r="J25" s="42">
        <v>3000</v>
      </c>
      <c r="K25" s="48"/>
      <c r="L25" s="44"/>
      <c r="M25" s="41"/>
    </row>
    <row r="26" spans="9:13" ht="13.5" thickTop="1">
      <c r="I26" s="81">
        <v>36000</v>
      </c>
      <c r="J26" s="42">
        <v>20000</v>
      </c>
      <c r="K26" s="42">
        <v>20000</v>
      </c>
      <c r="L26" s="44"/>
      <c r="M26" s="42"/>
    </row>
    <row r="27" spans="9:13" ht="12.75">
      <c r="I27" s="81">
        <v>20000</v>
      </c>
      <c r="J27" s="43">
        <v>50000</v>
      </c>
      <c r="K27" s="43">
        <v>24000</v>
      </c>
      <c r="L27" s="45"/>
      <c r="M27" s="42"/>
    </row>
    <row r="28" spans="9:13" ht="12.75">
      <c r="I28" s="81">
        <v>80000</v>
      </c>
      <c r="J28" s="43">
        <v>19200</v>
      </c>
      <c r="K28" s="43">
        <v>20000</v>
      </c>
      <c r="L28" s="45"/>
      <c r="M28" s="42"/>
    </row>
    <row r="29" spans="9:13" ht="12.75">
      <c r="I29" s="132">
        <v>10000</v>
      </c>
      <c r="J29" s="48">
        <v>90000</v>
      </c>
      <c r="K29" s="42">
        <v>30000</v>
      </c>
      <c r="L29" s="44"/>
      <c r="M29" s="42"/>
    </row>
    <row r="30" spans="9:13" ht="13.5" thickBot="1">
      <c r="I30" s="80">
        <f>SUM(I23:I29)</f>
        <v>1154200</v>
      </c>
      <c r="J30" s="41">
        <f>SUM(J25:J29)</f>
        <v>182200</v>
      </c>
      <c r="K30" s="41">
        <f>SUM(K26:K29)</f>
        <v>94000</v>
      </c>
      <c r="L30" s="44"/>
      <c r="M30" s="42">
        <f>SUM(I30:L30)</f>
        <v>1430400</v>
      </c>
    </row>
    <row r="31" spans="9:13" ht="14.25" thickBot="1" thickTop="1">
      <c r="I31" s="81"/>
      <c r="J31" s="61"/>
      <c r="K31" s="41"/>
      <c r="L31" s="44"/>
      <c r="M31" s="42"/>
    </row>
    <row r="32" spans="9:13" ht="13.5" thickTop="1">
      <c r="I32" s="81">
        <v>700000</v>
      </c>
      <c r="J32" s="48">
        <v>80000</v>
      </c>
      <c r="K32" s="42">
        <v>50000</v>
      </c>
      <c r="L32" s="42"/>
      <c r="M32" s="42"/>
    </row>
    <row r="33" spans="9:13" ht="13.5" thickBot="1">
      <c r="I33" s="80">
        <f>SUM(I32)</f>
        <v>700000</v>
      </c>
      <c r="J33" s="41">
        <f>SUM(J32)</f>
        <v>80000</v>
      </c>
      <c r="K33" s="41">
        <f>SUM(K32)</f>
        <v>50000</v>
      </c>
      <c r="L33" s="42"/>
      <c r="M33" s="42">
        <f>SUM(I33:L33)</f>
        <v>830000</v>
      </c>
    </row>
    <row r="34" spans="9:13" ht="14.25" thickBot="1" thickTop="1">
      <c r="I34" s="81">
        <v>100000</v>
      </c>
      <c r="J34" s="81"/>
      <c r="K34" s="42"/>
      <c r="L34" s="44"/>
      <c r="M34" s="41"/>
    </row>
    <row r="35" spans="9:13" ht="13.5" thickTop="1">
      <c r="I35" s="61">
        <v>71400</v>
      </c>
      <c r="J35" s="43">
        <v>10000</v>
      </c>
      <c r="K35" s="42">
        <v>400000</v>
      </c>
      <c r="L35" s="42"/>
      <c r="M35" s="42"/>
    </row>
    <row r="36" spans="9:13" ht="13.5" thickBot="1">
      <c r="I36" s="80">
        <f>SUM(I34:I35)</f>
        <v>171400</v>
      </c>
      <c r="J36" s="41">
        <f>SUM(J35)</f>
        <v>10000</v>
      </c>
      <c r="K36" s="41">
        <f>SUM(K35)</f>
        <v>400000</v>
      </c>
      <c r="L36" s="48"/>
      <c r="M36" s="48">
        <f>SUM(I36:L36)</f>
        <v>581400</v>
      </c>
    </row>
    <row r="37" spans="9:13" ht="14.25" thickBot="1" thickTop="1">
      <c r="I37" s="81">
        <v>60000</v>
      </c>
      <c r="J37" s="61"/>
      <c r="K37" s="41"/>
      <c r="L37" s="41"/>
      <c r="M37" s="41"/>
    </row>
    <row r="38" spans="9:13" ht="13.5" thickTop="1">
      <c r="I38" s="81">
        <v>55000</v>
      </c>
      <c r="J38" s="81"/>
      <c r="K38" s="42"/>
      <c r="L38" s="42"/>
      <c r="M38" s="42"/>
    </row>
    <row r="39" spans="9:13" ht="12.75">
      <c r="I39" s="81">
        <v>100000</v>
      </c>
      <c r="J39" s="83"/>
      <c r="K39" s="48"/>
      <c r="L39" s="43"/>
      <c r="M39" s="42"/>
    </row>
    <row r="40" spans="9:13" ht="13.5" thickBot="1">
      <c r="I40" s="81">
        <v>250000</v>
      </c>
      <c r="J40" s="61"/>
      <c r="K40" s="41"/>
      <c r="L40" s="44"/>
      <c r="M40" s="42"/>
    </row>
    <row r="41" spans="9:13" ht="13.5" thickTop="1">
      <c r="I41" s="81">
        <v>150000</v>
      </c>
      <c r="J41" s="83"/>
      <c r="K41" s="43"/>
      <c r="L41" s="43"/>
      <c r="M41" s="42"/>
    </row>
    <row r="42" spans="9:13" ht="12.75">
      <c r="I42" s="81">
        <v>100000</v>
      </c>
      <c r="J42" s="83"/>
      <c r="K42" s="43"/>
      <c r="L42" s="43"/>
      <c r="M42" s="42"/>
    </row>
    <row r="43" spans="9:13" ht="12.75">
      <c r="I43" s="81">
        <v>20000</v>
      </c>
      <c r="J43" s="83"/>
      <c r="K43" s="43"/>
      <c r="L43" s="43"/>
      <c r="M43" s="42"/>
    </row>
    <row r="44" spans="9:13" ht="12.75">
      <c r="I44" s="81">
        <v>30000</v>
      </c>
      <c r="J44" s="83"/>
      <c r="K44" s="43"/>
      <c r="L44" s="44"/>
      <c r="M44" s="44"/>
    </row>
    <row r="45" spans="9:13" ht="13.5" thickBot="1">
      <c r="I45" s="81">
        <v>250000</v>
      </c>
      <c r="J45" s="83"/>
      <c r="K45" s="43"/>
      <c r="L45" s="44"/>
      <c r="M45" s="41"/>
    </row>
    <row r="46" spans="9:13" ht="13.5" thickTop="1">
      <c r="I46" s="81">
        <v>150000</v>
      </c>
      <c r="J46" s="83"/>
      <c r="K46" s="43"/>
      <c r="L46" s="43"/>
      <c r="M46" s="42"/>
    </row>
    <row r="47" spans="9:13" ht="12.75">
      <c r="I47" s="81">
        <v>30000</v>
      </c>
      <c r="J47" s="83"/>
      <c r="K47" s="48"/>
      <c r="L47" s="43"/>
      <c r="M47" s="42"/>
    </row>
    <row r="48" spans="9:13" ht="13.5" thickBot="1">
      <c r="I48" s="59" t="s">
        <v>6</v>
      </c>
      <c r="J48" s="59"/>
      <c r="K48" s="41"/>
      <c r="L48" s="44"/>
      <c r="M48" s="42"/>
    </row>
    <row r="49" spans="9:13" ht="13.5" thickTop="1">
      <c r="I49" s="84" t="s">
        <v>35</v>
      </c>
      <c r="J49" s="235"/>
      <c r="M49" s="42"/>
    </row>
    <row r="50" spans="9:13" ht="12.75">
      <c r="I50" s="81">
        <v>100000</v>
      </c>
      <c r="J50" s="46"/>
      <c r="M50" s="42"/>
    </row>
    <row r="51" spans="9:13" ht="12.75">
      <c r="I51" s="81">
        <v>140000</v>
      </c>
      <c r="J51" s="46"/>
      <c r="M51" s="42"/>
    </row>
    <row r="52" spans="9:13" ht="12.75">
      <c r="I52" s="81">
        <v>39160</v>
      </c>
      <c r="J52" s="46"/>
      <c r="M52" s="42"/>
    </row>
    <row r="53" spans="9:13" ht="13.5" thickBot="1">
      <c r="I53" s="81">
        <v>50000</v>
      </c>
      <c r="J53" s="46"/>
      <c r="M53" s="41"/>
    </row>
    <row r="54" spans="9:10" ht="13.5" thickTop="1">
      <c r="I54" s="81">
        <v>100000</v>
      </c>
      <c r="J54" s="46"/>
    </row>
    <row r="55" spans="9:10" ht="12.75">
      <c r="I55" s="83">
        <v>100000</v>
      </c>
      <c r="J55" s="44">
        <v>300000</v>
      </c>
    </row>
    <row r="56" spans="9:13" ht="13.5" thickBot="1">
      <c r="I56" s="80">
        <f>SUM(I37:I55)</f>
        <v>1724160</v>
      </c>
      <c r="J56" s="41">
        <f>SUM(J55)</f>
        <v>300000</v>
      </c>
      <c r="M56" s="175">
        <f>SUM(I56:L56)</f>
        <v>2024160</v>
      </c>
    </row>
    <row r="57" spans="9:10" ht="13.5" thickTop="1">
      <c r="I57" s="85"/>
      <c r="J57" s="46"/>
    </row>
    <row r="58" spans="9:10" ht="12.75">
      <c r="I58" s="81"/>
      <c r="J58" s="46"/>
    </row>
    <row r="59" spans="9:10" ht="12.75">
      <c r="I59" s="81"/>
      <c r="J59" s="46"/>
    </row>
    <row r="60" spans="9:11" ht="12.75">
      <c r="I60" s="61">
        <v>600000</v>
      </c>
      <c r="J60" s="48">
        <v>120000</v>
      </c>
      <c r="K60" s="42">
        <v>60000</v>
      </c>
    </row>
    <row r="61" spans="9:13" ht="13.5" thickBot="1">
      <c r="I61" s="41">
        <f>SUM(I60)</f>
        <v>600000</v>
      </c>
      <c r="J61" s="41">
        <f>SUM(J60)</f>
        <v>120000</v>
      </c>
      <c r="K61" s="41">
        <f>SUM(K60)</f>
        <v>60000</v>
      </c>
      <c r="M61" s="175">
        <f>SUM(I61:L61)</f>
        <v>780000</v>
      </c>
    </row>
    <row r="62" spans="9:10" ht="13.5" thickTop="1">
      <c r="I62" s="82"/>
      <c r="J62" s="46"/>
    </row>
    <row r="63" spans="9:13" ht="12.75">
      <c r="I63" s="81">
        <v>60000</v>
      </c>
      <c r="J63" s="46"/>
      <c r="M63" s="175">
        <f>SUM(M33+M36+M56+M61)</f>
        <v>4215560</v>
      </c>
    </row>
    <row r="64" spans="9:10" ht="12.75">
      <c r="I64" s="81">
        <v>10000</v>
      </c>
      <c r="J64" s="46"/>
    </row>
    <row r="65" spans="9:10" ht="12.75">
      <c r="I65" s="81">
        <v>40000</v>
      </c>
      <c r="J65" s="46"/>
    </row>
    <row r="66" spans="9:10" ht="12.75">
      <c r="I66" s="81">
        <v>150000</v>
      </c>
      <c r="J66" s="46"/>
    </row>
    <row r="67" spans="9:10" ht="12.75">
      <c r="I67" s="81">
        <v>30000</v>
      </c>
      <c r="J67" s="46"/>
    </row>
    <row r="68" spans="9:11" ht="12.75">
      <c r="I68" s="83">
        <v>40000</v>
      </c>
      <c r="J68" s="46"/>
      <c r="K68" s="42">
        <v>15000</v>
      </c>
    </row>
    <row r="69" spans="9:11" ht="12.75">
      <c r="I69" s="81">
        <v>25000</v>
      </c>
      <c r="J69" s="46"/>
      <c r="K69" s="42">
        <v>20000</v>
      </c>
    </row>
    <row r="70" spans="9:11" ht="12.75">
      <c r="I70" s="81">
        <v>90000</v>
      </c>
      <c r="J70" s="42">
        <v>30000</v>
      </c>
      <c r="K70" s="42">
        <v>100000</v>
      </c>
    </row>
    <row r="71" spans="9:11" ht="12.75">
      <c r="I71" s="81">
        <v>50000</v>
      </c>
      <c r="J71" s="42">
        <v>10000</v>
      </c>
      <c r="K71" s="42">
        <v>165000</v>
      </c>
    </row>
    <row r="72" spans="9:11" ht="12.75">
      <c r="I72" s="81">
        <v>60000</v>
      </c>
      <c r="J72" s="42">
        <v>20000</v>
      </c>
      <c r="K72" s="42">
        <v>15000</v>
      </c>
    </row>
    <row r="73" spans="9:11" ht="12.75">
      <c r="I73" s="81">
        <v>2132620</v>
      </c>
      <c r="J73" s="48">
        <v>40000</v>
      </c>
      <c r="K73" s="42">
        <v>30000</v>
      </c>
    </row>
    <row r="74" spans="9:13" ht="13.5" thickBot="1">
      <c r="I74" s="80">
        <f>SUM(I63:I73)</f>
        <v>2687620</v>
      </c>
      <c r="J74" s="41">
        <f>SUM(J70:J73)</f>
        <v>100000</v>
      </c>
      <c r="K74" s="41">
        <f>SUM(K68:K73)</f>
        <v>345000</v>
      </c>
      <c r="M74" s="175">
        <f>SUM(I74:L74)</f>
        <v>3132620</v>
      </c>
    </row>
    <row r="75" spans="9:10" ht="13.5" thickTop="1">
      <c r="I75" s="81"/>
      <c r="J75" s="46"/>
    </row>
    <row r="76" spans="9:10" ht="12.75">
      <c r="I76" s="81">
        <v>180000</v>
      </c>
      <c r="J76" s="46"/>
    </row>
    <row r="77" spans="9:10" ht="12.75">
      <c r="I77" s="81">
        <v>15000</v>
      </c>
      <c r="J77" s="46"/>
    </row>
    <row r="78" spans="9:10" ht="12.75">
      <c r="I78" s="83">
        <v>10000</v>
      </c>
      <c r="J78" s="46"/>
    </row>
    <row r="79" spans="9:11" ht="12.75">
      <c r="I79" s="83">
        <v>120000</v>
      </c>
      <c r="J79" s="48">
        <v>10000</v>
      </c>
      <c r="K79" s="48">
        <v>10000</v>
      </c>
    </row>
    <row r="80" spans="9:13" ht="13.5" thickBot="1">
      <c r="I80" s="80">
        <f>SUM(I76:I79)</f>
        <v>325000</v>
      </c>
      <c r="J80" s="41">
        <f>SUM(J79)</f>
        <v>10000</v>
      </c>
      <c r="K80" s="41">
        <f>SUM(K79)</f>
        <v>10000</v>
      </c>
      <c r="M80" s="175">
        <f>SUM(I80:L80)</f>
        <v>345000</v>
      </c>
    </row>
    <row r="81" spans="9:10" ht="13.5" thickTop="1">
      <c r="I81" s="82"/>
      <c r="J81" s="46"/>
    </row>
    <row r="82" spans="9:10" ht="12.75">
      <c r="I82" s="82"/>
      <c r="J82" s="46"/>
    </row>
    <row r="83" spans="9:10" ht="12.75">
      <c r="I83" s="81">
        <v>49000</v>
      </c>
      <c r="J83" s="46"/>
    </row>
    <row r="84" spans="9:10" ht="12.75">
      <c r="I84" s="81">
        <v>70000</v>
      </c>
      <c r="J84" s="46"/>
    </row>
    <row r="85" spans="9:10" ht="12.75">
      <c r="I85" s="81">
        <v>99000</v>
      </c>
      <c r="J85" s="46"/>
    </row>
    <row r="86" spans="9:10" ht="12.75">
      <c r="I86" s="81">
        <v>5000</v>
      </c>
      <c r="J86" s="46"/>
    </row>
    <row r="87" spans="9:10" ht="12.75">
      <c r="I87" s="81">
        <v>150000</v>
      </c>
      <c r="J87" s="46"/>
    </row>
    <row r="88" spans="9:10" ht="12.75">
      <c r="I88" s="81">
        <v>2909400</v>
      </c>
      <c r="J88" s="46"/>
    </row>
    <row r="89" spans="9:10" ht="12.75">
      <c r="I89" s="81">
        <v>70000</v>
      </c>
      <c r="J89" s="46"/>
    </row>
    <row r="90" spans="9:10" ht="12.75">
      <c r="I90" s="81">
        <v>10000</v>
      </c>
      <c r="J90" s="46"/>
    </row>
    <row r="91" spans="9:10" ht="12.75">
      <c r="I91" s="63">
        <v>5000</v>
      </c>
      <c r="J91" s="153"/>
    </row>
    <row r="92" spans="9:13" ht="13.5" thickBot="1">
      <c r="I92" s="80">
        <f>SUM(I83:I91)</f>
        <v>3367400</v>
      </c>
      <c r="J92" s="46"/>
      <c r="M92" s="175">
        <f>SUM(I92:L92)</f>
        <v>3367400</v>
      </c>
    </row>
    <row r="93" spans="9:10" ht="13.5" thickTop="1">
      <c r="I93" s="81"/>
      <c r="J93" s="46"/>
    </row>
    <row r="94" spans="9:10" ht="12.75">
      <c r="I94" s="133">
        <v>30000</v>
      </c>
      <c r="J94" s="236"/>
    </row>
    <row r="95" spans="4:10" ht="12.75">
      <c r="D95" s="172" t="s">
        <v>308</v>
      </c>
      <c r="E95" s="240">
        <v>2776720</v>
      </c>
      <c r="I95" s="133">
        <v>55800</v>
      </c>
      <c r="J95" s="236"/>
    </row>
    <row r="96" spans="4:10" ht="12.75">
      <c r="D96" s="172" t="s">
        <v>309</v>
      </c>
      <c r="E96" s="240">
        <v>425200</v>
      </c>
      <c r="I96" s="133">
        <v>4500</v>
      </c>
      <c r="J96" s="236"/>
    </row>
    <row r="97" spans="4:10" ht="12.75">
      <c r="D97" s="172" t="s">
        <v>310</v>
      </c>
      <c r="E97" s="240">
        <v>534980</v>
      </c>
      <c r="I97" s="133">
        <v>3800</v>
      </c>
      <c r="J97" s="236"/>
    </row>
    <row r="98" spans="4:10" ht="12.75">
      <c r="D98" s="172" t="s">
        <v>19</v>
      </c>
      <c r="E98" s="240">
        <v>1430400</v>
      </c>
      <c r="I98" s="133">
        <v>11520</v>
      </c>
      <c r="J98" s="236"/>
    </row>
    <row r="99" spans="4:10" ht="12.75">
      <c r="D99" s="172" t="s">
        <v>20</v>
      </c>
      <c r="E99" s="240">
        <v>4215560</v>
      </c>
      <c r="I99" s="133">
        <v>26950</v>
      </c>
      <c r="J99" s="43"/>
    </row>
    <row r="100" spans="4:11" ht="12.75">
      <c r="D100" s="172" t="s">
        <v>36</v>
      </c>
      <c r="E100" s="240">
        <v>3132620</v>
      </c>
      <c r="I100" s="134">
        <v>17000</v>
      </c>
      <c r="J100" s="43">
        <v>15200</v>
      </c>
      <c r="K100" s="42">
        <v>4500</v>
      </c>
    </row>
    <row r="101" spans="4:11" ht="12.75">
      <c r="D101" s="172" t="s">
        <v>311</v>
      </c>
      <c r="E101" s="240">
        <v>345000</v>
      </c>
      <c r="I101" s="59" t="s">
        <v>6</v>
      </c>
      <c r="J101" s="43">
        <v>3100</v>
      </c>
      <c r="K101" s="42">
        <v>28000</v>
      </c>
    </row>
    <row r="102" spans="4:11" ht="12.75">
      <c r="D102" s="172" t="s">
        <v>48</v>
      </c>
      <c r="E102" s="240">
        <v>3367400</v>
      </c>
      <c r="I102" s="84" t="s">
        <v>35</v>
      </c>
      <c r="J102" s="43">
        <v>39900</v>
      </c>
      <c r="K102" s="42">
        <v>3000</v>
      </c>
    </row>
    <row r="103" spans="4:11" ht="12.75">
      <c r="D103" s="172" t="s">
        <v>312</v>
      </c>
      <c r="E103" s="240">
        <v>333270</v>
      </c>
      <c r="I103" s="134">
        <v>9000</v>
      </c>
      <c r="J103" s="43">
        <v>17000</v>
      </c>
      <c r="K103" s="42">
        <v>25000</v>
      </c>
    </row>
    <row r="104" spans="4:11" ht="13.5" thickBot="1">
      <c r="D104" s="172" t="s">
        <v>313</v>
      </c>
      <c r="E104" s="41">
        <v>3992000</v>
      </c>
      <c r="I104" s="134">
        <v>13000</v>
      </c>
      <c r="J104" s="48">
        <v>13000</v>
      </c>
      <c r="K104" s="44">
        <v>13000</v>
      </c>
    </row>
    <row r="105" spans="4:13" ht="14.25" thickBot="1" thickTop="1">
      <c r="D105" s="239" t="s">
        <v>173</v>
      </c>
      <c r="E105" s="240">
        <v>786160</v>
      </c>
      <c r="I105" s="80">
        <f>SUM(I94:I104)</f>
        <v>171570</v>
      </c>
      <c r="J105" s="41">
        <f>SUM(J100:J104)</f>
        <v>88200</v>
      </c>
      <c r="K105" s="41">
        <f>SUM(K100:K104)</f>
        <v>73500</v>
      </c>
      <c r="M105" s="175">
        <f>SUM(I105:L105)</f>
        <v>333270</v>
      </c>
    </row>
    <row r="106" spans="5:10" ht="13.5" thickTop="1">
      <c r="E106" s="240">
        <f>SUM(E95:E105)</f>
        <v>21339310</v>
      </c>
      <c r="I106" s="136"/>
      <c r="J106" s="237"/>
    </row>
    <row r="107" spans="5:10" ht="12.75">
      <c r="E107" s="221">
        <v>622590</v>
      </c>
      <c r="I107" s="137">
        <v>480000</v>
      </c>
      <c r="J107" s="237"/>
    </row>
    <row r="108" spans="5:10" ht="12.75">
      <c r="E108" s="240">
        <f>SUM(E106:E107)</f>
        <v>21961900</v>
      </c>
      <c r="I108" s="135">
        <v>90000</v>
      </c>
      <c r="J108" s="237"/>
    </row>
    <row r="109" spans="9:10" ht="12.75">
      <c r="I109" s="135">
        <v>178360</v>
      </c>
      <c r="J109" s="237"/>
    </row>
    <row r="110" spans="9:10" ht="12.75">
      <c r="I110" s="135">
        <v>37800</v>
      </c>
      <c r="J110" s="237"/>
    </row>
    <row r="111" spans="9:10" ht="13.5" thickBot="1">
      <c r="I111" s="138">
        <f>SUM(I107:I110)</f>
        <v>786160</v>
      </c>
      <c r="J111" s="238"/>
    </row>
    <row r="112" ht="13.5" thickTop="1">
      <c r="K112" s="42">
        <v>202000</v>
      </c>
    </row>
    <row r="113" ht="12.75">
      <c r="K113" s="42">
        <v>894000</v>
      </c>
    </row>
    <row r="114" ht="12.75">
      <c r="K114" s="42">
        <v>1929000</v>
      </c>
    </row>
    <row r="115" ht="12.75">
      <c r="K115" s="42">
        <v>167000</v>
      </c>
    </row>
    <row r="116" ht="12.75">
      <c r="K116" s="42">
        <v>800000</v>
      </c>
    </row>
    <row r="117" ht="13.5" thickBot="1">
      <c r="K117" s="41">
        <f>SUM(K110:K116)</f>
        <v>3992000</v>
      </c>
    </row>
    <row r="118" ht="13.5" thickTop="1"/>
  </sheetData>
  <mergeCells count="4">
    <mergeCell ref="C1:C2"/>
    <mergeCell ref="D1:D2"/>
    <mergeCell ref="E1:E2"/>
    <mergeCell ref="G1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D19" sqref="D19"/>
    </sheetView>
  </sheetViews>
  <sheetFormatPr defaultColWidth="9.140625" defaultRowHeight="12.75"/>
  <cols>
    <col min="1" max="1" width="15.140625" style="0" customWidth="1"/>
    <col min="2" max="3" width="13.421875" style="0" customWidth="1"/>
    <col min="4" max="4" width="13.8515625" style="0" customWidth="1"/>
    <col min="5" max="5" width="12.140625" style="0" customWidth="1"/>
    <col min="6" max="6" width="13.57421875" style="0" customWidth="1"/>
    <col min="7" max="7" width="14.140625" style="0" customWidth="1"/>
  </cols>
  <sheetData>
    <row r="1" spans="2:7" ht="12.75">
      <c r="B1" s="51" t="s">
        <v>6</v>
      </c>
      <c r="C1" s="253" t="s">
        <v>114</v>
      </c>
      <c r="D1" s="253" t="s">
        <v>115</v>
      </c>
      <c r="E1" s="253" t="s">
        <v>116</v>
      </c>
      <c r="F1" s="120" t="s">
        <v>105</v>
      </c>
      <c r="G1" s="253" t="s">
        <v>107</v>
      </c>
    </row>
    <row r="2" spans="2:7" ht="12.75">
      <c r="B2" s="55" t="s">
        <v>35</v>
      </c>
      <c r="C2" s="257"/>
      <c r="D2" s="257"/>
      <c r="E2" s="255"/>
      <c r="F2" s="121" t="s">
        <v>106</v>
      </c>
      <c r="G2" s="255"/>
    </row>
    <row r="3" spans="1:7" ht="23.25" customHeight="1">
      <c r="A3" t="s">
        <v>201</v>
      </c>
      <c r="B3" s="73" t="e">
        <f>SUM(ปลัด!C145+คลัง!G62+ช่าง!#REF!)</f>
        <v>#REF!</v>
      </c>
      <c r="C3" s="73" t="e">
        <f>SUM(ปลัด!F145+คลัง!I62+ช่าง!#REF!)</f>
        <v>#REF!</v>
      </c>
      <c r="D3" s="73" t="e">
        <f>SUM(ปลัด!G145+คลัง!J62+ช่าง!#REF!)</f>
        <v>#REF!</v>
      </c>
      <c r="E3" s="73" t="e">
        <f>SUM(ปลัด!H145+คลัง!K62+ช่าง!#REF!)</f>
        <v>#REF!</v>
      </c>
      <c r="F3" s="73" t="e">
        <f>SUM(ปลัด!I145+คลัง!L62+ช่าง!#REF!)</f>
        <v>#REF!</v>
      </c>
      <c r="G3" s="73" t="e">
        <f>SUM(ปลัด!J145+คลัง!M62+ช่าง!#REF!)</f>
        <v>#REF!</v>
      </c>
    </row>
    <row r="4" spans="1:7" ht="27.75" customHeight="1">
      <c r="A4" t="s">
        <v>202</v>
      </c>
      <c r="B4" s="73">
        <v>21585960</v>
      </c>
      <c r="C4" s="73">
        <v>283227.25</v>
      </c>
      <c r="D4" s="73">
        <v>426567.6</v>
      </c>
      <c r="E4" s="73">
        <v>435887.74</v>
      </c>
      <c r="F4" s="73">
        <f>SUM(C4:E4)</f>
        <v>1145682.5899999999</v>
      </c>
      <c r="G4" s="73">
        <f>+B4-F4</f>
        <v>20440277.41</v>
      </c>
    </row>
    <row r="5" spans="1:7" ht="30" customHeight="1" thickBot="1">
      <c r="A5" s="166" t="s">
        <v>203</v>
      </c>
      <c r="B5" s="167" t="e">
        <f aca="true" t="shared" si="0" ref="B5:G5">+B3-B4</f>
        <v>#REF!</v>
      </c>
      <c r="C5" s="167" t="e">
        <f t="shared" si="0"/>
        <v>#REF!</v>
      </c>
      <c r="D5" s="167" t="e">
        <f t="shared" si="0"/>
        <v>#REF!</v>
      </c>
      <c r="E5" s="167" t="e">
        <f t="shared" si="0"/>
        <v>#REF!</v>
      </c>
      <c r="F5" s="167" t="e">
        <f t="shared" si="0"/>
        <v>#REF!</v>
      </c>
      <c r="G5" s="167" t="e">
        <f t="shared" si="0"/>
        <v>#REF!</v>
      </c>
    </row>
    <row r="6" ht="13.5" thickTop="1"/>
    <row r="7" ht="12.75">
      <c r="D7" s="73">
        <f>+D4+1881</f>
        <v>428448.6</v>
      </c>
    </row>
    <row r="8" ht="27.75" customHeight="1">
      <c r="D8" s="73" t="e">
        <f>+D7-D3</f>
        <v>#REF!</v>
      </c>
    </row>
  </sheetData>
  <mergeCells count="4">
    <mergeCell ref="C1:C2"/>
    <mergeCell ref="D1:D2"/>
    <mergeCell ref="E1:E2"/>
    <mergeCell ref="G1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BC</cp:lastModifiedBy>
  <cp:lastPrinted>2010-04-07T06:24:11Z</cp:lastPrinted>
  <dcterms:created xsi:type="dcterms:W3CDTF">2006-03-24T11:56:16Z</dcterms:created>
  <dcterms:modified xsi:type="dcterms:W3CDTF">2010-04-07T06:43:24Z</dcterms:modified>
  <cp:category/>
  <cp:version/>
  <cp:contentType/>
  <cp:contentStatus/>
</cp:coreProperties>
</file>